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e\Documents\Workshops\SE Training\Week 4 -  F.M. 2 Cash Flow\"/>
    </mc:Choice>
  </mc:AlternateContent>
  <bookViews>
    <workbookView xWindow="-30" yWindow="-180" windowWidth="14460" windowHeight="12480" activeTab="1"/>
  </bookViews>
  <sheets>
    <sheet name="CASHFLOW" sheetId="1" r:id="rId1"/>
    <sheet name="Income Statement" sheetId="2" r:id="rId2"/>
  </sheets>
  <calcPr calcId="162913"/>
</workbook>
</file>

<file path=xl/calcChain.xml><?xml version="1.0" encoding="utf-8"?>
<calcChain xmlns="http://schemas.openxmlformats.org/spreadsheetml/2006/main">
  <c r="B15" i="1" l="1"/>
  <c r="O39" i="1" l="1"/>
  <c r="E32" i="2" s="1"/>
  <c r="O40" i="1"/>
  <c r="E33" i="2" s="1"/>
  <c r="O41" i="1"/>
  <c r="E34" i="2" s="1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16" i="2"/>
  <c r="N28" i="1"/>
  <c r="M28" i="1"/>
  <c r="L28" i="1"/>
  <c r="L42" i="1"/>
  <c r="L46" i="1" s="1"/>
  <c r="L47" i="1" s="1"/>
  <c r="K28" i="1"/>
  <c r="J28" i="1"/>
  <c r="I28" i="1"/>
  <c r="G28" i="1"/>
  <c r="F28" i="1"/>
  <c r="O28" i="1" s="1"/>
  <c r="B42" i="1"/>
  <c r="B46" i="1" s="1"/>
  <c r="C19" i="1"/>
  <c r="C42" i="1" s="1"/>
  <c r="C46" i="1" s="1"/>
  <c r="C47" i="1" s="1"/>
  <c r="E19" i="1"/>
  <c r="E42" i="1"/>
  <c r="E46" i="1" s="1"/>
  <c r="E47" i="1" s="1"/>
  <c r="F19" i="1"/>
  <c r="I19" i="1"/>
  <c r="I42" i="1"/>
  <c r="I46" i="1" s="1"/>
  <c r="I47" i="1" s="1"/>
  <c r="J19" i="1"/>
  <c r="K19" i="1"/>
  <c r="M19" i="1"/>
  <c r="G19" i="1"/>
  <c r="G42" i="1" s="1"/>
  <c r="G46" i="1" s="1"/>
  <c r="G47" i="1" s="1"/>
  <c r="D19" i="1"/>
  <c r="D42" i="1" s="1"/>
  <c r="D46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27" i="1"/>
  <c r="E20" i="2" s="1"/>
  <c r="O29" i="1"/>
  <c r="E22" i="2" s="1"/>
  <c r="O30" i="1"/>
  <c r="E23" i="2" s="1"/>
  <c r="O31" i="1"/>
  <c r="E24" i="2" s="1"/>
  <c r="O32" i="1"/>
  <c r="E25" i="2" s="1"/>
  <c r="O33" i="1"/>
  <c r="E26" i="2" s="1"/>
  <c r="O7" i="1"/>
  <c r="O8" i="1"/>
  <c r="O9" i="1"/>
  <c r="O10" i="1"/>
  <c r="O11" i="1"/>
  <c r="O6" i="1"/>
  <c r="O12" i="1"/>
  <c r="O13" i="1"/>
  <c r="O14" i="1"/>
  <c r="O15" i="1"/>
  <c r="O20" i="1"/>
  <c r="O21" i="1"/>
  <c r="E9" i="2" s="1"/>
  <c r="E10" i="2" s="1"/>
  <c r="E11" i="2" s="1"/>
  <c r="O22" i="1"/>
  <c r="O23" i="1"/>
  <c r="E16" i="2" s="1"/>
  <c r="O24" i="1"/>
  <c r="E17" i="2"/>
  <c r="O25" i="1"/>
  <c r="E18" i="2"/>
  <c r="O26" i="1"/>
  <c r="E19" i="2"/>
  <c r="O34" i="1"/>
  <c r="E27" i="2"/>
  <c r="O35" i="1"/>
  <c r="E28" i="2"/>
  <c r="O36" i="1"/>
  <c r="E29" i="2"/>
  <c r="O37" i="1"/>
  <c r="E30" i="2"/>
  <c r="O38" i="1"/>
  <c r="E31" i="2"/>
  <c r="N16" i="1"/>
  <c r="N45" i="1"/>
  <c r="N47" i="1" s="1"/>
  <c r="N42" i="1"/>
  <c r="N46" i="1"/>
  <c r="K16" i="1"/>
  <c r="K45" i="1"/>
  <c r="J16" i="1"/>
  <c r="J45" i="1"/>
  <c r="J42" i="1"/>
  <c r="J46" i="1" s="1"/>
  <c r="J47" i="1" s="1"/>
  <c r="I16" i="1"/>
  <c r="I45" i="1"/>
  <c r="H16" i="1"/>
  <c r="H45" i="1"/>
  <c r="H42" i="1"/>
  <c r="H46" i="1"/>
  <c r="H47" i="1" s="1"/>
  <c r="G16" i="1"/>
  <c r="G45" i="1"/>
  <c r="F16" i="1"/>
  <c r="F45" i="1"/>
  <c r="F47" i="1" s="1"/>
  <c r="E16" i="1"/>
  <c r="E45" i="1"/>
  <c r="D16" i="1"/>
  <c r="D45" i="1" s="1"/>
  <c r="D47" i="1" s="1"/>
  <c r="C16" i="1"/>
  <c r="C45" i="1"/>
  <c r="B16" i="1"/>
  <c r="B45" i="1" s="1"/>
  <c r="L16" i="1"/>
  <c r="L45" i="1"/>
  <c r="M16" i="1"/>
  <c r="M45" i="1"/>
  <c r="M47" i="1" s="1"/>
  <c r="M42" i="1"/>
  <c r="M46" i="1"/>
  <c r="K42" i="1"/>
  <c r="K46" i="1"/>
  <c r="K47" i="1"/>
  <c r="F42" i="1"/>
  <c r="F46" i="1"/>
  <c r="O19" i="1"/>
  <c r="O16" i="1" l="1"/>
  <c r="O45" i="1" s="1"/>
  <c r="O42" i="1"/>
  <c r="O46" i="1" s="1"/>
  <c r="E21" i="2"/>
  <c r="F35" i="2"/>
  <c r="B47" i="1"/>
  <c r="B48" i="1" s="1"/>
  <c r="B49" i="1" s="1"/>
  <c r="F6" i="2" l="1"/>
  <c r="F13" i="2" s="1"/>
  <c r="O47" i="1"/>
  <c r="F37" i="2"/>
  <c r="C48" i="1"/>
  <c r="C49" i="1" l="1"/>
  <c r="D48" i="1"/>
  <c r="D49" i="1" l="1"/>
  <c r="E48" i="1"/>
  <c r="E49" i="1" l="1"/>
  <c r="F48" i="1"/>
  <c r="F49" i="1" l="1"/>
  <c r="G48" i="1"/>
  <c r="G49" i="1" l="1"/>
  <c r="H48" i="1"/>
  <c r="H49" i="1" l="1"/>
  <c r="I48" i="1"/>
  <c r="I49" i="1" l="1"/>
  <c r="J48" i="1"/>
  <c r="J49" i="1" l="1"/>
  <c r="K48" i="1"/>
  <c r="K49" i="1" l="1"/>
  <c r="L48" i="1"/>
  <c r="L49" i="1" l="1"/>
  <c r="M48" i="1"/>
  <c r="M49" i="1" l="1"/>
  <c r="N48" i="1"/>
  <c r="N49" i="1" s="1"/>
</calcChain>
</file>

<file path=xl/comments1.xml><?xml version="1.0" encoding="utf-8"?>
<comments xmlns="http://schemas.openxmlformats.org/spreadsheetml/2006/main">
  <authors>
    <author>Barb Williams</author>
  </authors>
  <commentList>
    <comment ref="B4" authorId="0" shapeId="0">
      <text>
        <r>
          <rPr>
            <b/>
            <sz val="10"/>
            <color indexed="81"/>
            <rFont val="Tahoma"/>
            <family val="2"/>
          </rPr>
          <t>Barb Williams:</t>
        </r>
        <r>
          <rPr>
            <sz val="10"/>
            <color indexed="81"/>
            <rFont val="Tahoma"/>
            <family val="2"/>
          </rPr>
          <t xml:space="preserve">
Change this date to the end date of the month you are hoping to be have your business plan approved by the committee.</t>
        </r>
      </text>
    </comment>
  </commentList>
</comments>
</file>

<file path=xl/sharedStrings.xml><?xml version="1.0" encoding="utf-8"?>
<sst xmlns="http://schemas.openxmlformats.org/spreadsheetml/2006/main" count="64" uniqueCount="64">
  <si>
    <t>START-UP</t>
  </si>
  <si>
    <t>MTH 1</t>
  </si>
  <si>
    <t>MTH 2</t>
  </si>
  <si>
    <t>Mth 3</t>
  </si>
  <si>
    <t>Mth 4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</si>
  <si>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</si>
  <si>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</si>
  <si>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</si>
  <si>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</si>
  <si>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</si>
  <si>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</si>
  <si>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</si>
  <si>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</si>
  <si>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TOTAL</t>
  </si>
  <si>
    <t>CASH RECEIVED</t>
  </si>
  <si>
    <t>Personal Investment (Cash Only)</t>
  </si>
  <si>
    <t>Loan Proceeds</t>
  </si>
  <si>
    <t>TOTAL CASH RECEIVED</t>
  </si>
  <si>
    <t>CASH PAID OUT (EXPENSES)</t>
  </si>
  <si>
    <t>Owner's Drawings</t>
  </si>
  <si>
    <t>TOTAL CASH OUT</t>
  </si>
  <si>
    <t>SUMMARY</t>
  </si>
  <si>
    <t>Total Cash Received</t>
  </si>
  <si>
    <t>Total Cash Out</t>
  </si>
  <si>
    <t>Cash Over/(Short)</t>
  </si>
  <si>
    <t>CUMULATIVE CASH TOTAL</t>
  </si>
  <si>
    <t>Business Cash Flow Budget</t>
  </si>
  <si>
    <t>ABC Manufacturing Company (Sample Cash Flow)</t>
  </si>
  <si>
    <t>Wholesale Sales</t>
  </si>
  <si>
    <t>Retail Sales</t>
  </si>
  <si>
    <t>Raw Material Purchases</t>
  </si>
  <si>
    <t>Packaging Materials</t>
  </si>
  <si>
    <t>Office Supplies</t>
  </si>
  <si>
    <t>Repair &amp; Maintenance</t>
  </si>
  <si>
    <t>Vehicle Expenses (gas/repairs)</t>
  </si>
  <si>
    <t>Insurance/Registration/Licenses</t>
  </si>
  <si>
    <t>Advertising &amp; Promotion</t>
  </si>
  <si>
    <t>Website Expenses</t>
  </si>
  <si>
    <t>Telephone Expense</t>
  </si>
  <si>
    <t>Internet Expense</t>
  </si>
  <si>
    <t>Rent Expense</t>
  </si>
  <si>
    <t>Utilities Expense</t>
  </si>
  <si>
    <t>Accounting/Legal Expense</t>
  </si>
  <si>
    <t>Travel/Meals Expense</t>
  </si>
  <si>
    <t>Loan Payment</t>
  </si>
  <si>
    <t>Miscellaneous</t>
  </si>
  <si>
    <t>Small Tools</t>
  </si>
  <si>
    <t>Banking Fees</t>
  </si>
  <si>
    <t>ABC Manufacturing Company</t>
  </si>
  <si>
    <t>Projected Income Statement</t>
  </si>
  <si>
    <t>Revenue:</t>
  </si>
  <si>
    <t>Sales Income</t>
  </si>
  <si>
    <t>Cost of Sales:</t>
  </si>
  <si>
    <t>Opening Inventory</t>
  </si>
  <si>
    <t>Cost of Goods Available for Sale</t>
  </si>
  <si>
    <t>Less:  Ending Inventory</t>
  </si>
  <si>
    <t xml:space="preserve">Cost of Goods Sold </t>
  </si>
  <si>
    <t>Gross Profit</t>
  </si>
  <si>
    <t>Expenses:</t>
  </si>
  <si>
    <t>Total Expenses</t>
  </si>
  <si>
    <t>Net Profit or (Net Loss)</t>
  </si>
  <si>
    <t>For Year Ending July 31, 2015</t>
  </si>
  <si>
    <r>
      <t xml:space="preserve">Add:  Purchases </t>
    </r>
    <r>
      <rPr>
        <sz val="10"/>
        <rFont val="Arial"/>
        <family val="2"/>
      </rPr>
      <t>(raw materials + packaging $22,714+$2,074)</t>
    </r>
  </si>
  <si>
    <t>Equipment &gt; $750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</si>
</sst>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[Red]\(&quot;$&quot;#,##0.00\)"/>
    <numFmt numFmtId="165" formatCode="[$-409]mmm\-yy;@"/>
  </numFmts>
  <fonts count="1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MS Sans Serif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76">
    <xf numFmtId="0" fontId="0" fillId="0" borderId="0" xfId="0"/>
    <xf numFmtId="0" fontId="2" fillId="0" borderId="0" xfId="0" applyNumberFormat="1" applyFont="1" applyFill="1" applyBorder="1" applyAlignment="1" applyProtection="1"/>
    <xf numFmtId="38" fontId="2" fillId="0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38" fontId="2" fillId="0" borderId="2" xfId="0" applyNumberFormat="1" applyFont="1" applyFill="1" applyBorder="1" applyAlignment="1" applyProtection="1"/>
    <xf numFmtId="38" fontId="2" fillId="0" borderId="3" xfId="0" applyNumberFormat="1" applyFont="1" applyFill="1" applyBorder="1" applyAlignment="1" applyProtection="1"/>
    <xf numFmtId="38" fontId="2" fillId="0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right"/>
    </xf>
    <xf numFmtId="0" fontId="3" fillId="0" borderId="5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5" fontId="3" fillId="2" borderId="2" xfId="0" applyNumberFormat="1" applyFont="1" applyFill="1" applyBorder="1" applyAlignment="1" applyProtection="1">
      <alignment horizontal="right"/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6" fillId="3" borderId="0" xfId="0" applyNumberFormat="1" applyFont="1" applyFill="1" applyBorder="1" applyAlignment="1" applyProtection="1"/>
    <xf numFmtId="0" fontId="8" fillId="3" borderId="1" xfId="0" applyNumberFormat="1" applyFont="1" applyFill="1" applyBorder="1" applyAlignment="1" applyProtection="1"/>
    <xf numFmtId="0" fontId="6" fillId="3" borderId="1" xfId="0" applyNumberFormat="1" applyFont="1" applyFill="1" applyBorder="1" applyAlignment="1" applyProtection="1"/>
    <xf numFmtId="0" fontId="5" fillId="3" borderId="7" xfId="0" applyNumberFormat="1" applyFont="1" applyFill="1" applyBorder="1" applyAlignment="1" applyProtection="1"/>
    <xf numFmtId="38" fontId="6" fillId="3" borderId="8" xfId="0" applyNumberFormat="1" applyFont="1" applyFill="1" applyBorder="1" applyAlignment="1" applyProtection="1">
      <protection locked="0"/>
    </xf>
    <xf numFmtId="38" fontId="6" fillId="3" borderId="9" xfId="0" applyNumberFormat="1" applyFont="1" applyFill="1" applyBorder="1" applyAlignment="1" applyProtection="1"/>
    <xf numFmtId="38" fontId="4" fillId="4" borderId="1" xfId="0" applyNumberFormat="1" applyFont="1" applyFill="1" applyBorder="1" applyAlignment="1" applyProtection="1"/>
    <xf numFmtId="0" fontId="4" fillId="5" borderId="6" xfId="0" applyNumberFormat="1" applyFont="1" applyFill="1" applyBorder="1" applyAlignment="1" applyProtection="1"/>
    <xf numFmtId="38" fontId="4" fillId="5" borderId="1" xfId="0" applyNumberFormat="1" applyFont="1" applyFill="1" applyBorder="1" applyAlignment="1" applyProtection="1"/>
    <xf numFmtId="0" fontId="5" fillId="3" borderId="10" xfId="0" applyNumberFormat="1" applyFont="1" applyFill="1" applyBorder="1" applyAlignment="1" applyProtection="1"/>
    <xf numFmtId="38" fontId="5" fillId="3" borderId="11" xfId="0" applyNumberFormat="1" applyFont="1" applyFill="1" applyBorder="1" applyAlignment="1" applyProtection="1"/>
    <xf numFmtId="38" fontId="4" fillId="4" borderId="6" xfId="0" applyNumberFormat="1" applyFont="1" applyFill="1" applyBorder="1" applyAlignment="1" applyProtection="1"/>
    <xf numFmtId="0" fontId="3" fillId="5" borderId="6" xfId="0" applyNumberFormat="1" applyFont="1" applyFill="1" applyBorder="1" applyAlignment="1" applyProtection="1"/>
    <xf numFmtId="38" fontId="4" fillId="5" borderId="6" xfId="0" applyNumberFormat="1" applyFont="1" applyFill="1" applyBorder="1" applyAlignment="1" applyProtection="1"/>
    <xf numFmtId="0" fontId="3" fillId="4" borderId="6" xfId="0" applyNumberFormat="1" applyFont="1" applyFill="1" applyBorder="1" applyAlignment="1" applyProtection="1">
      <alignment horizontal="right"/>
    </xf>
    <xf numFmtId="0" fontId="3" fillId="4" borderId="3" xfId="0" applyNumberFormat="1" applyFont="1" applyFill="1" applyBorder="1" applyAlignment="1" applyProtection="1">
      <alignment horizontal="right"/>
    </xf>
    <xf numFmtId="38" fontId="4" fillId="4" borderId="4" xfId="0" applyNumberFormat="1" applyFont="1" applyFill="1" applyBorder="1" applyAlignment="1" applyProtection="1"/>
    <xf numFmtId="38" fontId="4" fillId="5" borderId="4" xfId="0" applyNumberFormat="1" applyFont="1" applyFill="1" applyBorder="1" applyAlignment="1" applyProtection="1"/>
    <xf numFmtId="0" fontId="2" fillId="5" borderId="4" xfId="0" applyNumberFormat="1" applyFont="1" applyFill="1" applyBorder="1" applyAlignment="1" applyProtection="1"/>
    <xf numFmtId="0" fontId="2" fillId="5" borderId="1" xfId="0" applyNumberFormat="1" applyFont="1" applyFill="1" applyBorder="1" applyAlignment="1" applyProtection="1"/>
    <xf numFmtId="0" fontId="3" fillId="5" borderId="1" xfId="0" applyNumberFormat="1" applyFont="1" applyFill="1" applyBorder="1" applyAlignment="1" applyProtection="1"/>
    <xf numFmtId="38" fontId="6" fillId="3" borderId="8" xfId="0" applyNumberFormat="1" applyFont="1" applyFill="1" applyBorder="1" applyAlignment="1" applyProtection="1"/>
    <xf numFmtId="38" fontId="2" fillId="3" borderId="1" xfId="0" applyNumberFormat="1" applyFont="1" applyFill="1" applyBorder="1" applyAlignment="1" applyProtection="1"/>
    <xf numFmtId="165" fontId="3" fillId="0" borderId="2" xfId="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Border="1" applyAlignment="1" applyProtection="1">
      <alignment wrapText="1"/>
    </xf>
    <xf numFmtId="0" fontId="0" fillId="0" borderId="1" xfId="3" applyNumberFormat="1" applyFont="1" applyFill="1" applyBorder="1" applyAlignment="1" applyProtection="1">
      <protection locked="0"/>
    </xf>
    <xf numFmtId="0" fontId="12" fillId="0" borderId="1" xfId="3" applyNumberFormat="1" applyFont="1" applyFill="1" applyBorder="1" applyAlignment="1" applyProtection="1">
      <protection locked="0"/>
    </xf>
    <xf numFmtId="38" fontId="12" fillId="0" borderId="1" xfId="3" applyNumberFormat="1" applyFont="1" applyFill="1" applyBorder="1" applyAlignment="1" applyProtection="1">
      <protection locked="0"/>
    </xf>
    <xf numFmtId="38" fontId="2" fillId="0" borderId="0" xfId="0" applyNumberFormat="1" applyFont="1" applyFill="1" applyBorder="1" applyAlignment="1" applyProtection="1"/>
    <xf numFmtId="38" fontId="2" fillId="0" borderId="10" xfId="0" applyNumberFormat="1" applyFont="1" applyFill="1" applyBorder="1" applyAlignment="1" applyProtection="1">
      <protection locked="0"/>
    </xf>
    <xf numFmtId="38" fontId="2" fillId="0" borderId="7" xfId="0" applyNumberFormat="1" applyFont="1" applyFill="1" applyBorder="1" applyAlignment="1" applyProtection="1">
      <protection locked="0"/>
    </xf>
    <xf numFmtId="38" fontId="4" fillId="5" borderId="7" xfId="0" applyNumberFormat="1" applyFont="1" applyFill="1" applyBorder="1" applyAlignment="1" applyProtection="1"/>
    <xf numFmtId="38" fontId="12" fillId="0" borderId="7" xfId="3" applyNumberFormat="1" applyFont="1" applyFill="1" applyBorder="1" applyAlignment="1" applyProtection="1">
      <protection locked="0"/>
    </xf>
    <xf numFmtId="38" fontId="2" fillId="0" borderId="1" xfId="0" applyNumberFormat="1" applyFont="1" applyFill="1" applyBorder="1" applyAlignment="1" applyProtection="1"/>
    <xf numFmtId="38" fontId="5" fillId="3" borderId="1" xfId="0" applyNumberFormat="1" applyFont="1" applyFill="1" applyBorder="1" applyAlignment="1" applyProtection="1"/>
    <xf numFmtId="38" fontId="2" fillId="0" borderId="0" xfId="0" applyNumberFormat="1" applyFont="1" applyFill="1" applyBorder="1" applyAlignment="1" applyProtection="1">
      <protection locked="0"/>
    </xf>
    <xf numFmtId="0" fontId="2" fillId="0" borderId="1" xfId="3" applyNumberFormat="1" applyFont="1" applyFill="1" applyBorder="1" applyAlignment="1" applyProtection="1">
      <protection locked="0"/>
    </xf>
    <xf numFmtId="0" fontId="13" fillId="0" borderId="0" xfId="0" applyFont="1" applyBorder="1" applyAlignment="1">
      <alignment horizontal="right" vertical="center" wrapText="1"/>
    </xf>
    <xf numFmtId="0" fontId="15" fillId="6" borderId="0" xfId="0" applyFont="1" applyFill="1" applyBorder="1"/>
    <xf numFmtId="0" fontId="14" fillId="6" borderId="0" xfId="0" applyFont="1" applyFill="1" applyBorder="1"/>
    <xf numFmtId="0" fontId="14" fillId="6" borderId="0" xfId="0" applyFont="1" applyFill="1" applyBorder="1" applyAlignment="1">
      <alignment horizontal="right"/>
    </xf>
    <xf numFmtId="3" fontId="15" fillId="6" borderId="0" xfId="0" applyNumberFormat="1" applyFont="1" applyFill="1" applyBorder="1"/>
    <xf numFmtId="0" fontId="0" fillId="6" borderId="0" xfId="0" applyFill="1"/>
    <xf numFmtId="0" fontId="15" fillId="6" borderId="0" xfId="0" applyFont="1" applyFill="1"/>
    <xf numFmtId="0" fontId="14" fillId="6" borderId="0" xfId="0" applyFont="1" applyFill="1"/>
    <xf numFmtId="3" fontId="15" fillId="6" borderId="0" xfId="0" applyNumberFormat="1" applyFont="1" applyFill="1"/>
    <xf numFmtId="3" fontId="15" fillId="6" borderId="11" xfId="2" applyNumberFormat="1" applyFont="1" applyFill="1" applyBorder="1"/>
    <xf numFmtId="3" fontId="15" fillId="6" borderId="8" xfId="1" applyNumberFormat="1" applyFont="1" applyFill="1" applyBorder="1"/>
    <xf numFmtId="3" fontId="15" fillId="6" borderId="8" xfId="0" applyNumberFormat="1" applyFont="1" applyFill="1" applyBorder="1"/>
    <xf numFmtId="3" fontId="15" fillId="6" borderId="11" xfId="0" applyNumberFormat="1" applyFont="1" applyFill="1" applyBorder="1"/>
    <xf numFmtId="0" fontId="15" fillId="6" borderId="11" xfId="0" applyFont="1" applyFill="1" applyBorder="1"/>
    <xf numFmtId="0" fontId="15" fillId="6" borderId="8" xfId="0" applyFont="1" applyFill="1" applyBorder="1"/>
    <xf numFmtId="3" fontId="15" fillId="6" borderId="12" xfId="2" applyNumberFormat="1" applyFont="1" applyFill="1" applyBorder="1"/>
    <xf numFmtId="3" fontId="0" fillId="6" borderId="0" xfId="0" applyNumberFormat="1" applyFill="1"/>
    <xf numFmtId="38" fontId="13" fillId="0" borderId="0" xfId="0" applyNumberFormat="1" applyFont="1" applyBorder="1" applyAlignment="1">
      <alignment horizontal="right" vertical="center" wrapText="1"/>
    </xf>
    <xf numFmtId="0" fontId="12" fillId="0" borderId="0" xfId="3" applyNumberFormat="1" applyFont="1" applyFill="1" applyBorder="1" applyAlignment="1" applyProtection="1">
      <protection locked="0"/>
    </xf>
    <xf numFmtId="0" fontId="2" fillId="0" borderId="0" xfId="3" applyNumberFormat="1" applyFont="1" applyFill="1" applyBorder="1" applyAlignment="1" applyProtection="1">
      <protection locked="0"/>
    </xf>
    <xf numFmtId="0" fontId="15" fillId="0" borderId="0" xfId="0" applyFont="1" applyFill="1" applyBorder="1"/>
    <xf numFmtId="38" fontId="4" fillId="0" borderId="0" xfId="0" applyNumberFormat="1" applyFont="1" applyFill="1" applyBorder="1" applyAlignment="1" applyProtection="1"/>
    <xf numFmtId="0" fontId="14" fillId="6" borderId="0" xfId="0" applyFont="1" applyFill="1" applyAlignment="1">
      <alignment horizontal="center"/>
    </xf>
    <xf numFmtId="3" fontId="14" fillId="6" borderId="0" xfId="0" applyNumberFormat="1" applyFont="1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Normal_Sheet1" xfId="3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57150</xdr:rowOff>
    </xdr:from>
    <xdr:to>
      <xdr:col>10</xdr:col>
      <xdr:colOff>161925</xdr:colOff>
      <xdr:row>5</xdr:row>
      <xdr:rowOff>200025</xdr:rowOff>
    </xdr:to>
    <xdr:sp macro="" textlink="">
      <xdr:nvSpPr>
        <xdr:cNvPr id="8" name="TextBox 7"/>
        <xdr:cNvSpPr txBox="1"/>
      </xdr:nvSpPr>
      <xdr:spPr>
        <a:xfrm>
          <a:off x="6743700" y="533400"/>
          <a:ext cx="211455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CA" sz="1100"/>
            <a:t>The purchases amount is coming from the cash flow total for Raw Material</a:t>
          </a:r>
          <a:r>
            <a:rPr lang="en-CA" sz="1100" baseline="0"/>
            <a:t> Purchases + Packaging Materials.  </a:t>
          </a:r>
        </a:p>
        <a:p>
          <a:r>
            <a:rPr lang="en-CA" sz="1100" baseline="0"/>
            <a:t>$19,216 + 2,150 = $21,366</a:t>
          </a:r>
          <a:endParaRPr lang="en-CA" sz="1100"/>
        </a:p>
      </xdr:txBody>
    </xdr:sp>
    <xdr:clientData/>
  </xdr:twoCellAnchor>
  <xdr:twoCellAnchor>
    <xdr:from>
      <xdr:col>5</xdr:col>
      <xdr:colOff>57150</xdr:colOff>
      <xdr:row>5</xdr:row>
      <xdr:rowOff>123825</xdr:rowOff>
    </xdr:from>
    <xdr:to>
      <xdr:col>9</xdr:col>
      <xdr:colOff>28575</xdr:colOff>
      <xdr:row>8</xdr:row>
      <xdr:rowOff>171450</xdr:rowOff>
    </xdr:to>
    <xdr:cxnSp macro="">
      <xdr:nvCxnSpPr>
        <xdr:cNvPr id="9" name="Straight Arrow Connector 8"/>
        <xdr:cNvCxnSpPr/>
      </xdr:nvCxnSpPr>
      <xdr:spPr>
        <a:xfrm rot="10800000" flipV="1">
          <a:off x="5238750" y="1428750"/>
          <a:ext cx="2876550" cy="876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7</xdr:row>
      <xdr:rowOff>142875</xdr:rowOff>
    </xdr:from>
    <xdr:to>
      <xdr:col>10</xdr:col>
      <xdr:colOff>314325</xdr:colOff>
      <xdr:row>14</xdr:row>
      <xdr:rowOff>66676</xdr:rowOff>
    </xdr:to>
    <xdr:sp macro="" textlink="">
      <xdr:nvSpPr>
        <xdr:cNvPr id="10" name="TextBox 9"/>
        <xdr:cNvSpPr txBox="1"/>
      </xdr:nvSpPr>
      <xdr:spPr>
        <a:xfrm>
          <a:off x="6534150" y="2000250"/>
          <a:ext cx="2476500" cy="1857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CA" sz="1100"/>
            <a:t>Since we don't know our ending inventory, we must calculate</a:t>
          </a:r>
          <a:r>
            <a:rPr lang="en-CA" sz="1100" baseline="0"/>
            <a:t> Cost of Goods Sold based on our pricing model and the resulting  average Cost of Goods Sold %.  In this example they have calculated the average COGS % to be 40% on wholesale sales and 20% on retail sales.  Therefore:</a:t>
          </a:r>
        </a:p>
        <a:p>
          <a:r>
            <a:rPr lang="en-CA" sz="1100" baseline="0"/>
            <a:t>($40,000x40%) + ($15,000x20%) = COGS</a:t>
          </a:r>
        </a:p>
        <a:p>
          <a:r>
            <a:rPr lang="en-CA" sz="1100" baseline="0"/>
            <a:t>$16,000 + 3,000 = $19,000</a:t>
          </a:r>
          <a:endParaRPr lang="en-CA" sz="1100"/>
        </a:p>
      </xdr:txBody>
    </xdr:sp>
    <xdr:clientData/>
  </xdr:twoCellAnchor>
  <xdr:twoCellAnchor>
    <xdr:from>
      <xdr:col>6</xdr:col>
      <xdr:colOff>1</xdr:colOff>
      <xdr:row>11</xdr:row>
      <xdr:rowOff>219075</xdr:rowOff>
    </xdr:from>
    <xdr:to>
      <xdr:col>6</xdr:col>
      <xdr:colOff>323851</xdr:colOff>
      <xdr:row>13</xdr:row>
      <xdr:rowOff>133350</xdr:rowOff>
    </xdr:to>
    <xdr:cxnSp macro="">
      <xdr:nvCxnSpPr>
        <xdr:cNvPr id="11" name="Straight Arrow Connector 10"/>
        <xdr:cNvCxnSpPr/>
      </xdr:nvCxnSpPr>
      <xdr:spPr>
        <a:xfrm rot="16200000" flipV="1">
          <a:off x="6186488" y="3252788"/>
          <a:ext cx="4667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15</xdr:row>
      <xdr:rowOff>200026</xdr:rowOff>
    </xdr:from>
    <xdr:to>
      <xdr:col>10</xdr:col>
      <xdr:colOff>57150</xdr:colOff>
      <xdr:row>19</xdr:row>
      <xdr:rowOff>66676</xdr:rowOff>
    </xdr:to>
    <xdr:sp macro="" textlink="">
      <xdr:nvSpPr>
        <xdr:cNvPr id="12" name="TextBox 11"/>
        <xdr:cNvSpPr txBox="1"/>
      </xdr:nvSpPr>
      <xdr:spPr>
        <a:xfrm>
          <a:off x="6496050" y="4267201"/>
          <a:ext cx="22574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CA" sz="1100"/>
            <a:t>Ending Inventory can then be calculated by taking the Cost of Goods Available</a:t>
          </a:r>
          <a:r>
            <a:rPr lang="en-CA" sz="1100" baseline="0"/>
            <a:t> for Sale  and subtracting the Cost of Goods Sold.</a:t>
          </a:r>
        </a:p>
        <a:p>
          <a:r>
            <a:rPr lang="en-CA" sz="1100" baseline="0"/>
            <a:t>$21,366 - 19,000 = $2,366</a:t>
          </a:r>
          <a:endParaRPr lang="en-CA" sz="1100"/>
        </a:p>
      </xdr:txBody>
    </xdr:sp>
    <xdr:clientData/>
  </xdr:twoCellAnchor>
  <xdr:twoCellAnchor>
    <xdr:from>
      <xdr:col>4</xdr:col>
      <xdr:colOff>504825</xdr:colOff>
      <xdr:row>11</xdr:row>
      <xdr:rowOff>47625</xdr:rowOff>
    </xdr:from>
    <xdr:to>
      <xdr:col>6</xdr:col>
      <xdr:colOff>219075</xdr:colOff>
      <xdr:row>18</xdr:row>
      <xdr:rowOff>190500</xdr:rowOff>
    </xdr:to>
    <xdr:cxnSp macro="">
      <xdr:nvCxnSpPr>
        <xdr:cNvPr id="13" name="Straight Arrow Connector 12"/>
        <xdr:cNvCxnSpPr/>
      </xdr:nvCxnSpPr>
      <xdr:spPr>
        <a:xfrm rot="16200000" flipV="1">
          <a:off x="4619625" y="3228975"/>
          <a:ext cx="2076450" cy="1638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</xdr:row>
      <xdr:rowOff>57150</xdr:rowOff>
    </xdr:from>
    <xdr:to>
      <xdr:col>10</xdr:col>
      <xdr:colOff>161925</xdr:colOff>
      <xdr:row>5</xdr:row>
      <xdr:rowOff>200025</xdr:rowOff>
    </xdr:to>
    <xdr:sp macro="" textlink="">
      <xdr:nvSpPr>
        <xdr:cNvPr id="20" name="TextBox 19"/>
        <xdr:cNvSpPr txBox="1"/>
      </xdr:nvSpPr>
      <xdr:spPr>
        <a:xfrm>
          <a:off x="6743700" y="533400"/>
          <a:ext cx="211455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CA" sz="1100"/>
            <a:t>The purchases amount is coming from the cash flow total for Raw Material</a:t>
          </a:r>
          <a:r>
            <a:rPr lang="en-CA" sz="1100" baseline="0"/>
            <a:t> Purchases + Packaging Materials.  </a:t>
          </a:r>
        </a:p>
        <a:p>
          <a:r>
            <a:rPr lang="en-CA" sz="1100" baseline="0"/>
            <a:t>$22,714 + 2,074 = $24,788</a:t>
          </a:r>
          <a:endParaRPr lang="en-CA" sz="1100"/>
        </a:p>
      </xdr:txBody>
    </xdr:sp>
    <xdr:clientData/>
  </xdr:twoCellAnchor>
  <xdr:twoCellAnchor>
    <xdr:from>
      <xdr:col>5</xdr:col>
      <xdr:colOff>57150</xdr:colOff>
      <xdr:row>5</xdr:row>
      <xdr:rowOff>123825</xdr:rowOff>
    </xdr:from>
    <xdr:to>
      <xdr:col>9</xdr:col>
      <xdr:colOff>28575</xdr:colOff>
      <xdr:row>8</xdr:row>
      <xdr:rowOff>171450</xdr:rowOff>
    </xdr:to>
    <xdr:cxnSp macro="">
      <xdr:nvCxnSpPr>
        <xdr:cNvPr id="21" name="Straight Arrow Connector 20"/>
        <xdr:cNvCxnSpPr/>
      </xdr:nvCxnSpPr>
      <xdr:spPr>
        <a:xfrm rot="10800000" flipV="1">
          <a:off x="5238750" y="1428750"/>
          <a:ext cx="2876550" cy="876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7</xdr:row>
      <xdr:rowOff>142875</xdr:rowOff>
    </xdr:from>
    <xdr:to>
      <xdr:col>10</xdr:col>
      <xdr:colOff>314325</xdr:colOff>
      <xdr:row>14</xdr:row>
      <xdr:rowOff>66676</xdr:rowOff>
    </xdr:to>
    <xdr:sp macro="" textlink="">
      <xdr:nvSpPr>
        <xdr:cNvPr id="22" name="TextBox 21"/>
        <xdr:cNvSpPr txBox="1"/>
      </xdr:nvSpPr>
      <xdr:spPr>
        <a:xfrm>
          <a:off x="6534150" y="2000250"/>
          <a:ext cx="2476500" cy="1857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CA" sz="1100"/>
            <a:t>Since we don't know our ending inventory, we must calculate</a:t>
          </a:r>
          <a:r>
            <a:rPr lang="en-CA" sz="1100" baseline="0"/>
            <a:t> Cost of Goods Sold based on our pricing model and the resulting  average Cost of Goods Sold %.  In this example they have calculated the average COGS % to be 40% on wholesale sales and 20% on retail sales.  Therefore:</a:t>
          </a:r>
        </a:p>
        <a:p>
          <a:r>
            <a:rPr lang="en-CA" sz="1100" baseline="0"/>
            <a:t>($41,600x40%) + ($15,500x20%) = COGS</a:t>
          </a:r>
        </a:p>
        <a:p>
          <a:r>
            <a:rPr lang="en-CA" sz="1100" baseline="0"/>
            <a:t>$16,640 + 3,100 = $19,740</a:t>
          </a:r>
          <a:endParaRPr lang="en-CA" sz="1100"/>
        </a:p>
      </xdr:txBody>
    </xdr:sp>
    <xdr:clientData/>
  </xdr:twoCellAnchor>
  <xdr:twoCellAnchor>
    <xdr:from>
      <xdr:col>6</xdr:col>
      <xdr:colOff>1</xdr:colOff>
      <xdr:row>11</xdr:row>
      <xdr:rowOff>219075</xdr:rowOff>
    </xdr:from>
    <xdr:to>
      <xdr:col>6</xdr:col>
      <xdr:colOff>323851</xdr:colOff>
      <xdr:row>13</xdr:row>
      <xdr:rowOff>133350</xdr:rowOff>
    </xdr:to>
    <xdr:cxnSp macro="">
      <xdr:nvCxnSpPr>
        <xdr:cNvPr id="23" name="Straight Arrow Connector 22"/>
        <xdr:cNvCxnSpPr/>
      </xdr:nvCxnSpPr>
      <xdr:spPr>
        <a:xfrm rot="16200000" flipV="1">
          <a:off x="6186488" y="3252788"/>
          <a:ext cx="4667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15</xdr:row>
      <xdr:rowOff>200026</xdr:rowOff>
    </xdr:from>
    <xdr:to>
      <xdr:col>10</xdr:col>
      <xdr:colOff>57150</xdr:colOff>
      <xdr:row>21</xdr:row>
      <xdr:rowOff>133350</xdr:rowOff>
    </xdr:to>
    <xdr:sp macro="" textlink="">
      <xdr:nvSpPr>
        <xdr:cNvPr id="24" name="TextBox 23"/>
        <xdr:cNvSpPr txBox="1"/>
      </xdr:nvSpPr>
      <xdr:spPr>
        <a:xfrm>
          <a:off x="6496050" y="4267201"/>
          <a:ext cx="2257425" cy="1590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CA" sz="1100"/>
            <a:t>Ending Inventory can then be calculated by taking the Cost of Goods Available</a:t>
          </a:r>
          <a:r>
            <a:rPr lang="en-CA" sz="1100" baseline="0"/>
            <a:t> for Sale  and subtracting the Cost of Goods Sold.</a:t>
          </a:r>
        </a:p>
        <a:p>
          <a:r>
            <a:rPr lang="en-CA" sz="1100" baseline="0"/>
            <a:t>$24,788 - 19,740 = $5,048</a:t>
          </a:r>
        </a:p>
        <a:p>
          <a:r>
            <a:rPr lang="en-CA" sz="1100" baseline="0"/>
            <a:t>(Service based businesses do have a COGS unless they also sell or make a product)</a:t>
          </a:r>
        </a:p>
      </xdr:txBody>
    </xdr:sp>
    <xdr:clientData/>
  </xdr:twoCellAnchor>
  <xdr:twoCellAnchor>
    <xdr:from>
      <xdr:col>4</xdr:col>
      <xdr:colOff>504825</xdr:colOff>
      <xdr:row>11</xdr:row>
      <xdr:rowOff>47625</xdr:rowOff>
    </xdr:from>
    <xdr:to>
      <xdr:col>6</xdr:col>
      <xdr:colOff>219075</xdr:colOff>
      <xdr:row>18</xdr:row>
      <xdr:rowOff>190500</xdr:rowOff>
    </xdr:to>
    <xdr:cxnSp macro="">
      <xdr:nvCxnSpPr>
        <xdr:cNvPr id="25" name="Straight Arrow Connector 24"/>
        <xdr:cNvCxnSpPr/>
      </xdr:nvCxnSpPr>
      <xdr:spPr>
        <a:xfrm rot="16200000" flipV="1">
          <a:off x="4619625" y="3228975"/>
          <a:ext cx="2076450" cy="1638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257176</xdr:colOff>
      <xdr:row>21</xdr:row>
      <xdr:rowOff>276224</xdr:rowOff>
    </xdr:from>
    <xdr:ext cx="2647950" cy="669414"/>
    <xdr:sp macro="" textlink="">
      <xdr:nvSpPr>
        <xdr:cNvPr id="26" name="TextBox 25"/>
        <xdr:cNvSpPr txBox="1"/>
      </xdr:nvSpPr>
      <xdr:spPr>
        <a:xfrm>
          <a:off x="6515101" y="6000749"/>
          <a:ext cx="2647950" cy="66941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100"/>
            </a:lnSpc>
          </a:pPr>
          <a:r>
            <a:rPr lang="en-CA" sz="1100"/>
            <a:t>Do</a:t>
          </a:r>
          <a:r>
            <a:rPr lang="en-CA" sz="1100" baseline="0"/>
            <a:t> </a:t>
          </a:r>
          <a:r>
            <a:rPr lang="en-CA" sz="1100">
              <a:solidFill>
                <a:schemeClr val="dk1"/>
              </a:solidFill>
              <a:latin typeface="+mn-lt"/>
              <a:ea typeface="+mn-ea"/>
              <a:cs typeface="+mn-cs"/>
            </a:rPr>
            <a:t>not</a:t>
          </a:r>
          <a:r>
            <a:rPr lang="en-CA" sz="1100" baseline="0"/>
            <a:t> include Owner's Drawings or Equipment over $</a:t>
          </a:r>
          <a:r>
            <a:rPr lang="en-CA" sz="1100" baseline="0">
              <a:solidFill>
                <a:sysClr val="windowText" lastClr="000000"/>
              </a:solidFill>
            </a:rPr>
            <a:t>750</a:t>
          </a:r>
          <a:r>
            <a:rPr lang="en-CA" sz="1100" baseline="0"/>
            <a:t> in the expense section.</a:t>
          </a:r>
        </a:p>
        <a:p>
          <a:pPr>
            <a:lnSpc>
              <a:spcPts val="1200"/>
            </a:lnSpc>
          </a:pPr>
          <a:endParaRPr lang="en-CA" sz="1100"/>
        </a:p>
      </xdr:txBody>
    </xdr:sp>
    <xdr:clientData/>
  </xdr:oneCellAnchor>
  <xdr:twoCellAnchor>
    <xdr:from>
      <xdr:col>5</xdr:col>
      <xdr:colOff>38100</xdr:colOff>
      <xdr:row>23</xdr:row>
      <xdr:rowOff>133350</xdr:rowOff>
    </xdr:from>
    <xdr:to>
      <xdr:col>6</xdr:col>
      <xdr:colOff>257175</xdr:colOff>
      <xdr:row>23</xdr:row>
      <xdr:rowOff>161925</xdr:rowOff>
    </xdr:to>
    <xdr:cxnSp macro="">
      <xdr:nvCxnSpPr>
        <xdr:cNvPr id="27" name="Straight Arrow Connector 26"/>
        <xdr:cNvCxnSpPr/>
      </xdr:nvCxnSpPr>
      <xdr:spPr>
        <a:xfrm flipH="1">
          <a:off x="5219700" y="6410325"/>
          <a:ext cx="1295400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7" sqref="A37"/>
    </sheetView>
  </sheetViews>
  <sheetFormatPr defaultColWidth="10" defaultRowHeight="12.75" x14ac:dyDescent="0.2"/>
  <cols>
    <col min="1" max="1" width="28.5703125" style="1" customWidth="1"/>
    <col min="2" max="15" width="12" style="1" customWidth="1"/>
    <col min="16" max="16384" width="10" style="1"/>
  </cols>
  <sheetData>
    <row r="1" spans="1:28" ht="30" customHeight="1" x14ac:dyDescent="0.35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8" ht="18.75" customHeight="1" x14ac:dyDescent="0.3">
      <c r="A2" s="16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28" x14ac:dyDescent="0.2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29" t="s">
        <v>13</v>
      </c>
    </row>
    <row r="4" spans="1:28" x14ac:dyDescent="0.2">
      <c r="A4" s="7"/>
      <c r="B4" s="12">
        <v>41851</v>
      </c>
      <c r="C4" s="38">
        <f>EOMONTH(B4,1)</f>
        <v>41882</v>
      </c>
      <c r="D4" s="38">
        <f t="shared" ref="D4:N4" si="0">EOMONTH(C4,1)</f>
        <v>41912</v>
      </c>
      <c r="E4" s="38">
        <f t="shared" si="0"/>
        <v>41943</v>
      </c>
      <c r="F4" s="38">
        <f t="shared" si="0"/>
        <v>41973</v>
      </c>
      <c r="G4" s="38">
        <f t="shared" si="0"/>
        <v>42004</v>
      </c>
      <c r="H4" s="38">
        <f t="shared" si="0"/>
        <v>42035</v>
      </c>
      <c r="I4" s="38">
        <f t="shared" si="0"/>
        <v>42063</v>
      </c>
      <c r="J4" s="38">
        <f t="shared" si="0"/>
        <v>42094</v>
      </c>
      <c r="K4" s="38">
        <f t="shared" si="0"/>
        <v>42124</v>
      </c>
      <c r="L4" s="38">
        <f t="shared" si="0"/>
        <v>42155</v>
      </c>
      <c r="M4" s="38">
        <f t="shared" si="0"/>
        <v>42185</v>
      </c>
      <c r="N4" s="38">
        <f t="shared" si="0"/>
        <v>42216</v>
      </c>
      <c r="O4" s="30"/>
    </row>
    <row r="5" spans="1:28" ht="17.25" customHeight="1" x14ac:dyDescent="0.2">
      <c r="A5" s="18" t="s">
        <v>14</v>
      </c>
      <c r="B5" s="3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Q5" s="43"/>
    </row>
    <row r="6" spans="1:28" ht="17.25" customHeight="1" x14ac:dyDescent="0.2">
      <c r="A6" s="13" t="s">
        <v>28</v>
      </c>
      <c r="B6" s="6"/>
      <c r="C6" s="6">
        <v>1000</v>
      </c>
      <c r="D6" s="6">
        <v>2500</v>
      </c>
      <c r="E6" s="6">
        <v>2400</v>
      </c>
      <c r="F6" s="6">
        <v>5800</v>
      </c>
      <c r="G6" s="6">
        <v>4700</v>
      </c>
      <c r="H6" s="6">
        <v>1800</v>
      </c>
      <c r="I6" s="6">
        <v>1700</v>
      </c>
      <c r="J6" s="6">
        <v>3300</v>
      </c>
      <c r="K6" s="6">
        <v>3700</v>
      </c>
      <c r="L6" s="6">
        <v>5600</v>
      </c>
      <c r="M6" s="6">
        <v>4700</v>
      </c>
      <c r="N6" s="44">
        <v>4400</v>
      </c>
      <c r="O6" s="21">
        <f t="shared" ref="O6:O15" si="1">SUM(B6:N6)</f>
        <v>41600</v>
      </c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ht="17.25" customHeight="1" x14ac:dyDescent="0.2">
      <c r="A7" s="13" t="s">
        <v>29</v>
      </c>
      <c r="B7" s="6"/>
      <c r="C7" s="6"/>
      <c r="D7" s="6"/>
      <c r="E7" s="6">
        <v>900</v>
      </c>
      <c r="F7" s="6">
        <v>3200</v>
      </c>
      <c r="G7" s="6">
        <v>300</v>
      </c>
      <c r="H7" s="6"/>
      <c r="I7" s="6">
        <v>200</v>
      </c>
      <c r="J7" s="6">
        <v>300</v>
      </c>
      <c r="K7" s="6">
        <v>2300</v>
      </c>
      <c r="L7" s="6">
        <v>7200</v>
      </c>
      <c r="M7" s="6">
        <v>500</v>
      </c>
      <c r="N7" s="44">
        <v>600</v>
      </c>
      <c r="O7" s="21">
        <f t="shared" si="1"/>
        <v>15500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spans="1:28" ht="17.25" hidden="1" customHeight="1" x14ac:dyDescent="0.2">
      <c r="A8" s="1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4"/>
      <c r="O8" s="21">
        <f t="shared" si="1"/>
        <v>0</v>
      </c>
      <c r="Q8" s="52"/>
    </row>
    <row r="9" spans="1:28" ht="17.25" hidden="1" customHeight="1" x14ac:dyDescent="0.2">
      <c r="A9" s="1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44"/>
      <c r="O9" s="21">
        <f t="shared" si="1"/>
        <v>0</v>
      </c>
      <c r="Q9" s="52"/>
    </row>
    <row r="10" spans="1:28" ht="17.25" hidden="1" customHeight="1" x14ac:dyDescent="0.2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5"/>
      <c r="O10" s="21">
        <f t="shared" si="1"/>
        <v>0</v>
      </c>
      <c r="Q10" s="52"/>
    </row>
    <row r="11" spans="1:28" ht="17.25" hidden="1" customHeight="1" x14ac:dyDescent="0.2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5"/>
      <c r="O11" s="21">
        <f t="shared" si="1"/>
        <v>0</v>
      </c>
      <c r="Q11" s="52"/>
    </row>
    <row r="12" spans="1:28" ht="17.25" hidden="1" customHeight="1" x14ac:dyDescent="0.2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5"/>
      <c r="O12" s="21">
        <f t="shared" si="1"/>
        <v>0</v>
      </c>
      <c r="Q12" s="52"/>
    </row>
    <row r="13" spans="1:28" ht="17.25" hidden="1" customHeight="1" x14ac:dyDescent="0.2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5"/>
      <c r="O13" s="21">
        <f t="shared" si="1"/>
        <v>0</v>
      </c>
      <c r="Q13" s="52"/>
    </row>
    <row r="14" spans="1:28" ht="17.25" customHeight="1" x14ac:dyDescent="0.2">
      <c r="A14" s="3" t="s">
        <v>16</v>
      </c>
      <c r="B14" s="2">
        <v>7000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5"/>
      <c r="O14" s="21">
        <f t="shared" si="1"/>
        <v>7000</v>
      </c>
      <c r="P14" s="43"/>
      <c r="Q14" s="69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1:28" ht="17.25" customHeight="1" x14ac:dyDescent="0.2">
      <c r="A15" s="3" t="s">
        <v>15</v>
      </c>
      <c r="B15" s="2">
        <f>2000-380</f>
        <v>1620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5"/>
      <c r="O15" s="21">
        <f t="shared" si="1"/>
        <v>1620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s="11" customFormat="1" ht="17.25" customHeight="1" x14ac:dyDescent="0.2">
      <c r="A16" s="22" t="s">
        <v>17</v>
      </c>
      <c r="B16" s="23">
        <f>SUM(B6:B15)</f>
        <v>8620</v>
      </c>
      <c r="C16" s="23">
        <f t="shared" ref="C16:M16" si="2">SUM(C6:C15)</f>
        <v>1000</v>
      </c>
      <c r="D16" s="23">
        <f t="shared" si="2"/>
        <v>2500</v>
      </c>
      <c r="E16" s="23">
        <f t="shared" si="2"/>
        <v>3300</v>
      </c>
      <c r="F16" s="23">
        <f t="shared" si="2"/>
        <v>9000</v>
      </c>
      <c r="G16" s="23">
        <f t="shared" si="2"/>
        <v>5000</v>
      </c>
      <c r="H16" s="23">
        <f t="shared" si="2"/>
        <v>1800</v>
      </c>
      <c r="I16" s="23">
        <f t="shared" si="2"/>
        <v>1900</v>
      </c>
      <c r="J16" s="23">
        <f t="shared" si="2"/>
        <v>3600</v>
      </c>
      <c r="K16" s="23">
        <f t="shared" si="2"/>
        <v>6000</v>
      </c>
      <c r="L16" s="23">
        <f t="shared" si="2"/>
        <v>12800</v>
      </c>
      <c r="M16" s="23">
        <f t="shared" si="2"/>
        <v>5200</v>
      </c>
      <c r="N16" s="46">
        <f>SUM(N6:N15)</f>
        <v>5000</v>
      </c>
      <c r="O16" s="21">
        <f>SUM(O6:O15)</f>
        <v>65720</v>
      </c>
    </row>
    <row r="17" spans="1:28" ht="17.25" customHeight="1" x14ac:dyDescent="0.2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8"/>
    </row>
    <row r="18" spans="1:28" ht="17.25" customHeight="1" x14ac:dyDescent="0.2">
      <c r="A18" s="24" t="s">
        <v>18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49"/>
      <c r="P18" s="11"/>
      <c r="Q18" s="52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7.25" customHeight="1" x14ac:dyDescent="0.2">
      <c r="A19" s="13" t="s">
        <v>19</v>
      </c>
      <c r="B19" s="6"/>
      <c r="C19" s="6">
        <f>1500-560*2</f>
        <v>380</v>
      </c>
      <c r="D19" s="6">
        <f>1500-560*3+800</f>
        <v>620</v>
      </c>
      <c r="E19" s="6">
        <f>1500-560*2</f>
        <v>380</v>
      </c>
      <c r="F19" s="6">
        <f>1500-560*2</f>
        <v>380</v>
      </c>
      <c r="G19" s="6">
        <f>1500-560*2+900</f>
        <v>1280</v>
      </c>
      <c r="H19" s="6">
        <v>380</v>
      </c>
      <c r="I19" s="6">
        <f>1500-560*2</f>
        <v>380</v>
      </c>
      <c r="J19" s="6">
        <f>1500-560*2</f>
        <v>380</v>
      </c>
      <c r="K19" s="6">
        <f>1500-560</f>
        <v>940</v>
      </c>
      <c r="L19" s="6">
        <v>1500</v>
      </c>
      <c r="M19" s="6">
        <f>1500+1400</f>
        <v>2900</v>
      </c>
      <c r="N19" s="44">
        <v>1500</v>
      </c>
      <c r="O19" s="21">
        <f t="shared" ref="O19:O41" si="3">SUM(B19:N19)</f>
        <v>11020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1:28" ht="17.25" customHeight="1" x14ac:dyDescent="0.2">
      <c r="A20" s="40" t="s">
        <v>63</v>
      </c>
      <c r="B20" s="42">
        <v>2000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7"/>
      <c r="O20" s="21">
        <f t="shared" si="3"/>
        <v>2000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ht="17.25" customHeight="1" x14ac:dyDescent="0.2">
      <c r="A21" s="41" t="s">
        <v>30</v>
      </c>
      <c r="B21" s="42">
        <v>1000</v>
      </c>
      <c r="C21" s="42">
        <v>440</v>
      </c>
      <c r="D21" s="42">
        <v>1100</v>
      </c>
      <c r="E21" s="42">
        <v>1254</v>
      </c>
      <c r="F21" s="42">
        <v>3256</v>
      </c>
      <c r="G21" s="42">
        <v>2134</v>
      </c>
      <c r="H21" s="42">
        <v>792</v>
      </c>
      <c r="I21" s="42">
        <v>792</v>
      </c>
      <c r="J21" s="42">
        <v>1518</v>
      </c>
      <c r="K21" s="42">
        <v>2134</v>
      </c>
      <c r="L21" s="42">
        <v>4048</v>
      </c>
      <c r="M21" s="42">
        <v>2178</v>
      </c>
      <c r="N21" s="42">
        <v>2068</v>
      </c>
      <c r="O21" s="31">
        <f t="shared" si="3"/>
        <v>22714</v>
      </c>
      <c r="Q21" s="69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ht="17.25" customHeight="1" x14ac:dyDescent="0.2">
      <c r="A22" s="41" t="s">
        <v>31</v>
      </c>
      <c r="B22" s="42">
        <v>100</v>
      </c>
      <c r="C22" s="42">
        <v>40</v>
      </c>
      <c r="D22" s="42">
        <v>100</v>
      </c>
      <c r="E22" s="42">
        <v>114</v>
      </c>
      <c r="F22" s="42">
        <v>296</v>
      </c>
      <c r="G22" s="42">
        <v>194</v>
      </c>
      <c r="H22" s="42">
        <v>72</v>
      </c>
      <c r="I22" s="42">
        <v>72</v>
      </c>
      <c r="J22" s="42">
        <v>138</v>
      </c>
      <c r="K22" s="42">
        <v>194</v>
      </c>
      <c r="L22" s="42">
        <v>368</v>
      </c>
      <c r="M22" s="42">
        <v>198</v>
      </c>
      <c r="N22" s="42">
        <v>188</v>
      </c>
      <c r="O22" s="31">
        <f t="shared" si="3"/>
        <v>2074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ht="17.25" customHeight="1" x14ac:dyDescent="0.2">
      <c r="A23" s="41" t="s">
        <v>32</v>
      </c>
      <c r="B23" s="42">
        <v>50</v>
      </c>
      <c r="C23" s="42"/>
      <c r="D23" s="42"/>
      <c r="E23" s="42">
        <v>50</v>
      </c>
      <c r="F23" s="42"/>
      <c r="G23" s="42"/>
      <c r="H23" s="42">
        <v>50</v>
      </c>
      <c r="I23" s="42"/>
      <c r="J23" s="42"/>
      <c r="K23" s="42">
        <v>50</v>
      </c>
      <c r="L23" s="42"/>
      <c r="M23" s="42"/>
      <c r="N23" s="42">
        <v>50</v>
      </c>
      <c r="O23" s="31">
        <f t="shared" si="3"/>
        <v>250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ht="17.25" customHeight="1" x14ac:dyDescent="0.2">
      <c r="A24" s="41" t="s">
        <v>33</v>
      </c>
      <c r="B24" s="42">
        <v>100</v>
      </c>
      <c r="C24" s="42"/>
      <c r="D24" s="42"/>
      <c r="E24" s="42">
        <v>45</v>
      </c>
      <c r="F24" s="42"/>
      <c r="G24" s="42"/>
      <c r="H24" s="42">
        <v>45</v>
      </c>
      <c r="I24" s="42"/>
      <c r="J24" s="42">
        <v>45</v>
      </c>
      <c r="K24" s="42"/>
      <c r="L24" s="42">
        <v>45</v>
      </c>
      <c r="M24" s="42"/>
      <c r="N24" s="42">
        <v>45</v>
      </c>
      <c r="O24" s="31">
        <f t="shared" si="3"/>
        <v>325</v>
      </c>
      <c r="Q24" s="52"/>
      <c r="R24" s="11"/>
    </row>
    <row r="25" spans="1:28" ht="17.25" customHeight="1" x14ac:dyDescent="0.2">
      <c r="A25" s="41" t="s">
        <v>34</v>
      </c>
      <c r="B25" s="42">
        <v>25</v>
      </c>
      <c r="C25" s="42">
        <v>25</v>
      </c>
      <c r="D25" s="42">
        <v>25</v>
      </c>
      <c r="E25" s="42">
        <v>25</v>
      </c>
      <c r="F25" s="42">
        <v>200</v>
      </c>
      <c r="G25" s="42">
        <v>25</v>
      </c>
      <c r="H25" s="42">
        <v>25</v>
      </c>
      <c r="I25" s="42">
        <v>25</v>
      </c>
      <c r="J25" s="42">
        <v>25</v>
      </c>
      <c r="K25" s="42">
        <v>200</v>
      </c>
      <c r="L25" s="42">
        <v>300</v>
      </c>
      <c r="M25" s="42">
        <v>25</v>
      </c>
      <c r="N25" s="42">
        <v>25</v>
      </c>
      <c r="O25" s="31">
        <f t="shared" si="3"/>
        <v>950</v>
      </c>
      <c r="Q25" s="52"/>
      <c r="R25" s="11"/>
    </row>
    <row r="26" spans="1:28" ht="17.25" customHeight="1" x14ac:dyDescent="0.2">
      <c r="A26" s="41" t="s">
        <v>35</v>
      </c>
      <c r="B26" s="42">
        <v>75</v>
      </c>
      <c r="C26" s="42">
        <v>225</v>
      </c>
      <c r="D26" s="42">
        <v>50</v>
      </c>
      <c r="E26" s="42">
        <v>50</v>
      </c>
      <c r="F26" s="42">
        <v>50</v>
      </c>
      <c r="G26" s="42">
        <v>50</v>
      </c>
      <c r="H26" s="42">
        <v>50</v>
      </c>
      <c r="I26" s="42">
        <v>50</v>
      </c>
      <c r="J26" s="42">
        <v>50</v>
      </c>
      <c r="K26" s="42">
        <v>50</v>
      </c>
      <c r="L26" s="42">
        <v>50</v>
      </c>
      <c r="M26" s="42">
        <v>50</v>
      </c>
      <c r="N26" s="42">
        <v>50</v>
      </c>
      <c r="O26" s="31">
        <f t="shared" si="3"/>
        <v>850</v>
      </c>
      <c r="Q26" s="52"/>
      <c r="R26" s="11"/>
    </row>
    <row r="27" spans="1:28" ht="17.25" customHeight="1" x14ac:dyDescent="0.2">
      <c r="A27" s="41" t="s">
        <v>36</v>
      </c>
      <c r="B27" s="42">
        <v>500</v>
      </c>
      <c r="C27" s="42">
        <v>750</v>
      </c>
      <c r="D27" s="42">
        <v>200</v>
      </c>
      <c r="E27" s="42">
        <v>400</v>
      </c>
      <c r="F27" s="42">
        <v>175</v>
      </c>
      <c r="G27" s="42">
        <v>100</v>
      </c>
      <c r="H27" s="42">
        <v>200</v>
      </c>
      <c r="I27" s="42">
        <v>200</v>
      </c>
      <c r="J27" s="42">
        <v>400</v>
      </c>
      <c r="K27" s="42">
        <v>450</v>
      </c>
      <c r="L27" s="42">
        <v>300</v>
      </c>
      <c r="M27" s="42">
        <v>300</v>
      </c>
      <c r="N27" s="42">
        <v>300</v>
      </c>
      <c r="O27" s="31">
        <f t="shared" si="3"/>
        <v>4275</v>
      </c>
      <c r="Q27" s="52"/>
      <c r="R27" s="11"/>
    </row>
    <row r="28" spans="1:28" ht="17.25" customHeight="1" x14ac:dyDescent="0.2">
      <c r="A28" s="51" t="s">
        <v>47</v>
      </c>
      <c r="B28" s="42"/>
      <c r="C28" s="42">
        <v>145</v>
      </c>
      <c r="D28" s="42"/>
      <c r="E28" s="42">
        <v>3</v>
      </c>
      <c r="F28" s="42">
        <f>25+6</f>
        <v>31</v>
      </c>
      <c r="G28" s="42">
        <f>25+9</f>
        <v>34</v>
      </c>
      <c r="H28" s="42">
        <v>25</v>
      </c>
      <c r="I28" s="42">
        <f>25+3</f>
        <v>28</v>
      </c>
      <c r="J28" s="42">
        <f>25+6</f>
        <v>31</v>
      </c>
      <c r="K28" s="42">
        <f>25+9</f>
        <v>34</v>
      </c>
      <c r="L28" s="42">
        <f>25+12</f>
        <v>37</v>
      </c>
      <c r="M28" s="42">
        <f>25+15</f>
        <v>40</v>
      </c>
      <c r="N28" s="42">
        <f>25+18</f>
        <v>43</v>
      </c>
      <c r="O28" s="31">
        <f t="shared" si="3"/>
        <v>451</v>
      </c>
    </row>
    <row r="29" spans="1:28" ht="17.25" customHeight="1" x14ac:dyDescent="0.2">
      <c r="A29" s="41" t="s">
        <v>37</v>
      </c>
      <c r="B29" s="42">
        <v>75</v>
      </c>
      <c r="C29" s="42"/>
      <c r="D29" s="42"/>
      <c r="E29" s="42">
        <v>300</v>
      </c>
      <c r="F29" s="42">
        <v>1500</v>
      </c>
      <c r="G29" s="42">
        <v>25</v>
      </c>
      <c r="H29" s="42">
        <v>225</v>
      </c>
      <c r="I29" s="42">
        <v>25</v>
      </c>
      <c r="J29" s="42">
        <v>225</v>
      </c>
      <c r="K29" s="42">
        <v>25</v>
      </c>
      <c r="L29" s="42">
        <v>225</v>
      </c>
      <c r="M29" s="42">
        <v>25</v>
      </c>
      <c r="N29" s="42">
        <v>225</v>
      </c>
      <c r="O29" s="31">
        <f t="shared" si="3"/>
        <v>2875</v>
      </c>
    </row>
    <row r="30" spans="1:28" ht="17.25" customHeight="1" x14ac:dyDescent="0.2">
      <c r="A30" s="41" t="s">
        <v>38</v>
      </c>
      <c r="B30" s="42">
        <v>175</v>
      </c>
      <c r="C30" s="42">
        <v>80</v>
      </c>
      <c r="D30" s="42">
        <v>80</v>
      </c>
      <c r="E30" s="42">
        <v>80</v>
      </c>
      <c r="F30" s="42">
        <v>80</v>
      </c>
      <c r="G30" s="42">
        <v>80</v>
      </c>
      <c r="H30" s="42">
        <v>80</v>
      </c>
      <c r="I30" s="42">
        <v>80</v>
      </c>
      <c r="J30" s="42">
        <v>80</v>
      </c>
      <c r="K30" s="42">
        <v>80</v>
      </c>
      <c r="L30" s="42">
        <v>80</v>
      </c>
      <c r="M30" s="42">
        <v>80</v>
      </c>
      <c r="N30" s="42">
        <v>80</v>
      </c>
      <c r="O30" s="31">
        <f t="shared" si="3"/>
        <v>1135</v>
      </c>
    </row>
    <row r="31" spans="1:28" ht="17.25" customHeight="1" x14ac:dyDescent="0.2">
      <c r="A31" s="41" t="s">
        <v>39</v>
      </c>
      <c r="B31" s="42">
        <v>55</v>
      </c>
      <c r="C31" s="42">
        <v>55</v>
      </c>
      <c r="D31" s="42">
        <v>55</v>
      </c>
      <c r="E31" s="42">
        <v>55</v>
      </c>
      <c r="F31" s="42">
        <v>55</v>
      </c>
      <c r="G31" s="42">
        <v>55</v>
      </c>
      <c r="H31" s="42">
        <v>55</v>
      </c>
      <c r="I31" s="42">
        <v>55</v>
      </c>
      <c r="J31" s="42">
        <v>55</v>
      </c>
      <c r="K31" s="42">
        <v>55</v>
      </c>
      <c r="L31" s="42">
        <v>55</v>
      </c>
      <c r="M31" s="42">
        <v>55</v>
      </c>
      <c r="N31" s="42">
        <v>55</v>
      </c>
      <c r="O31" s="31">
        <f t="shared" si="3"/>
        <v>715</v>
      </c>
    </row>
    <row r="32" spans="1:28" ht="17.25" customHeight="1" x14ac:dyDescent="0.2">
      <c r="A32" s="41" t="s">
        <v>40</v>
      </c>
      <c r="B32" s="42">
        <v>350</v>
      </c>
      <c r="C32" s="42">
        <v>500</v>
      </c>
      <c r="D32" s="42">
        <v>500</v>
      </c>
      <c r="E32" s="42">
        <v>500</v>
      </c>
      <c r="F32" s="42">
        <v>500</v>
      </c>
      <c r="G32" s="42">
        <v>500</v>
      </c>
      <c r="H32" s="42">
        <v>500</v>
      </c>
      <c r="I32" s="42">
        <v>500</v>
      </c>
      <c r="J32" s="42">
        <v>500</v>
      </c>
      <c r="K32" s="42">
        <v>500</v>
      </c>
      <c r="L32" s="42">
        <v>500</v>
      </c>
      <c r="M32" s="42">
        <v>2000</v>
      </c>
      <c r="N32" s="42">
        <v>500</v>
      </c>
      <c r="O32" s="31">
        <f t="shared" si="3"/>
        <v>7850</v>
      </c>
    </row>
    <row r="33" spans="1:17" ht="17.25" customHeight="1" x14ac:dyDescent="0.2">
      <c r="A33" s="41" t="s">
        <v>41</v>
      </c>
      <c r="B33" s="42">
        <v>100</v>
      </c>
      <c r="C33" s="42"/>
      <c r="D33" s="42">
        <v>100</v>
      </c>
      <c r="E33" s="42"/>
      <c r="F33" s="42">
        <v>150</v>
      </c>
      <c r="G33" s="42"/>
      <c r="H33" s="42">
        <v>200</v>
      </c>
      <c r="I33" s="42"/>
      <c r="J33" s="42">
        <v>100</v>
      </c>
      <c r="K33" s="42"/>
      <c r="L33" s="42">
        <v>100</v>
      </c>
      <c r="M33" s="42"/>
      <c r="N33" s="42">
        <v>100</v>
      </c>
      <c r="O33" s="31">
        <f t="shared" si="3"/>
        <v>850</v>
      </c>
    </row>
    <row r="34" spans="1:17" ht="17.25" customHeight="1" x14ac:dyDescent="0.2">
      <c r="A34" s="41" t="s">
        <v>42</v>
      </c>
      <c r="B34" s="42"/>
      <c r="C34" s="42"/>
      <c r="D34" s="42"/>
      <c r="E34" s="42"/>
      <c r="F34" s="42"/>
      <c r="G34" s="42"/>
      <c r="H34" s="42"/>
      <c r="I34" s="42">
        <v>400</v>
      </c>
      <c r="J34" s="42"/>
      <c r="K34" s="42"/>
      <c r="L34" s="42"/>
      <c r="M34" s="42"/>
      <c r="N34" s="42"/>
      <c r="O34" s="31">
        <f t="shared" si="3"/>
        <v>400</v>
      </c>
    </row>
    <row r="35" spans="1:17" ht="17.25" customHeight="1" x14ac:dyDescent="0.2">
      <c r="A35" s="41" t="s">
        <v>43</v>
      </c>
      <c r="B35" s="42"/>
      <c r="C35" s="42"/>
      <c r="D35" s="42"/>
      <c r="E35" s="42"/>
      <c r="F35" s="42">
        <v>200</v>
      </c>
      <c r="G35" s="42"/>
      <c r="H35" s="42"/>
      <c r="I35" s="42"/>
      <c r="J35" s="42"/>
      <c r="K35" s="42">
        <v>200</v>
      </c>
      <c r="L35" s="42">
        <v>200</v>
      </c>
      <c r="M35" s="42"/>
      <c r="N35" s="42"/>
      <c r="O35" s="31">
        <f t="shared" si="3"/>
        <v>600</v>
      </c>
    </row>
    <row r="36" spans="1:17" ht="17.25" customHeight="1" x14ac:dyDescent="0.2">
      <c r="A36" s="41" t="s">
        <v>44</v>
      </c>
      <c r="B36" s="42"/>
      <c r="C36" s="42">
        <v>220</v>
      </c>
      <c r="D36" s="42">
        <v>220</v>
      </c>
      <c r="E36" s="42">
        <v>220</v>
      </c>
      <c r="F36" s="42">
        <v>220</v>
      </c>
      <c r="G36" s="42">
        <v>220</v>
      </c>
      <c r="H36" s="42">
        <v>220</v>
      </c>
      <c r="I36" s="42">
        <v>220</v>
      </c>
      <c r="J36" s="42">
        <v>220</v>
      </c>
      <c r="K36" s="42">
        <v>220</v>
      </c>
      <c r="L36" s="42">
        <v>220</v>
      </c>
      <c r="M36" s="42">
        <v>220</v>
      </c>
      <c r="N36" s="42">
        <v>220</v>
      </c>
      <c r="O36" s="31">
        <f t="shared" si="3"/>
        <v>2640</v>
      </c>
    </row>
    <row r="37" spans="1:17" ht="17.25" customHeight="1" x14ac:dyDescent="0.2">
      <c r="A37" s="41" t="s">
        <v>45</v>
      </c>
      <c r="B37" s="42">
        <v>100</v>
      </c>
      <c r="C37" s="42">
        <v>100</v>
      </c>
      <c r="D37" s="42">
        <v>100</v>
      </c>
      <c r="E37" s="42">
        <v>100</v>
      </c>
      <c r="F37" s="42">
        <v>100</v>
      </c>
      <c r="G37" s="42">
        <v>100</v>
      </c>
      <c r="H37" s="42">
        <v>100</v>
      </c>
      <c r="I37" s="42">
        <v>100</v>
      </c>
      <c r="J37" s="42">
        <v>100</v>
      </c>
      <c r="K37" s="42">
        <v>100</v>
      </c>
      <c r="L37" s="42">
        <v>100</v>
      </c>
      <c r="M37" s="42">
        <v>100</v>
      </c>
      <c r="N37" s="42">
        <v>100</v>
      </c>
      <c r="O37" s="31">
        <f t="shared" si="3"/>
        <v>1300</v>
      </c>
    </row>
    <row r="38" spans="1:17" ht="17.25" customHeight="1" x14ac:dyDescent="0.2">
      <c r="A38" s="41" t="s">
        <v>46</v>
      </c>
      <c r="B38" s="42"/>
      <c r="C38" s="42"/>
      <c r="D38" s="42">
        <v>10</v>
      </c>
      <c r="E38" s="42"/>
      <c r="F38" s="42">
        <v>50</v>
      </c>
      <c r="G38" s="42"/>
      <c r="H38" s="42">
        <v>50</v>
      </c>
      <c r="I38" s="42"/>
      <c r="J38" s="42">
        <v>50</v>
      </c>
      <c r="K38" s="42"/>
      <c r="L38" s="42">
        <v>50</v>
      </c>
      <c r="M38" s="42"/>
      <c r="N38" s="42">
        <v>50</v>
      </c>
      <c r="O38" s="31">
        <f t="shared" si="3"/>
        <v>260</v>
      </c>
      <c r="Q38" s="43"/>
    </row>
    <row r="39" spans="1:17" ht="17.2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1">
        <f t="shared" si="3"/>
        <v>0</v>
      </c>
    </row>
    <row r="40" spans="1:17" ht="17.2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1">
        <f t="shared" si="3"/>
        <v>0</v>
      </c>
    </row>
    <row r="41" spans="1:17" ht="17.2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1">
        <f t="shared" si="3"/>
        <v>0</v>
      </c>
    </row>
    <row r="42" spans="1:17" ht="17.25" customHeight="1" x14ac:dyDescent="0.2">
      <c r="A42" s="27" t="s">
        <v>20</v>
      </c>
      <c r="B42" s="28">
        <f t="shared" ref="B42:O42" si="4">SUM(B19:B41)</f>
        <v>4705</v>
      </c>
      <c r="C42" s="28">
        <f t="shared" si="4"/>
        <v>2960</v>
      </c>
      <c r="D42" s="28">
        <f t="shared" si="4"/>
        <v>3160</v>
      </c>
      <c r="E42" s="28">
        <f t="shared" si="4"/>
        <v>3576</v>
      </c>
      <c r="F42" s="28">
        <f t="shared" si="4"/>
        <v>7243</v>
      </c>
      <c r="G42" s="28">
        <f t="shared" si="4"/>
        <v>4797</v>
      </c>
      <c r="H42" s="28">
        <f t="shared" si="4"/>
        <v>3069</v>
      </c>
      <c r="I42" s="28">
        <f t="shared" si="4"/>
        <v>2927</v>
      </c>
      <c r="J42" s="28">
        <f t="shared" si="4"/>
        <v>3917</v>
      </c>
      <c r="K42" s="28">
        <f t="shared" si="4"/>
        <v>5232</v>
      </c>
      <c r="L42" s="28">
        <f t="shared" si="4"/>
        <v>8178</v>
      </c>
      <c r="M42" s="28">
        <f t="shared" si="4"/>
        <v>8171</v>
      </c>
      <c r="N42" s="28">
        <f t="shared" si="4"/>
        <v>5599</v>
      </c>
      <c r="O42" s="26">
        <f t="shared" si="4"/>
        <v>63534</v>
      </c>
    </row>
    <row r="43" spans="1:17" ht="17.25" customHeight="1" x14ac:dyDescent="0.2">
      <c r="A43" s="1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</row>
    <row r="44" spans="1:17" ht="17.25" customHeight="1" x14ac:dyDescent="0.2">
      <c r="A44" s="18" t="s">
        <v>21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0"/>
    </row>
    <row r="45" spans="1:17" ht="17.25" customHeight="1" x14ac:dyDescent="0.2">
      <c r="A45" s="33" t="s">
        <v>22</v>
      </c>
      <c r="B45" s="32">
        <f t="shared" ref="B45:O45" si="5">+B16</f>
        <v>8620</v>
      </c>
      <c r="C45" s="32">
        <f t="shared" si="5"/>
        <v>1000</v>
      </c>
      <c r="D45" s="32">
        <f t="shared" si="5"/>
        <v>2500</v>
      </c>
      <c r="E45" s="32">
        <f t="shared" si="5"/>
        <v>3300</v>
      </c>
      <c r="F45" s="32">
        <f t="shared" si="5"/>
        <v>9000</v>
      </c>
      <c r="G45" s="32">
        <f t="shared" si="5"/>
        <v>5000</v>
      </c>
      <c r="H45" s="32">
        <f t="shared" si="5"/>
        <v>1800</v>
      </c>
      <c r="I45" s="32">
        <f t="shared" si="5"/>
        <v>1900</v>
      </c>
      <c r="J45" s="32">
        <f t="shared" si="5"/>
        <v>3600</v>
      </c>
      <c r="K45" s="32">
        <f t="shared" si="5"/>
        <v>6000</v>
      </c>
      <c r="L45" s="32">
        <f t="shared" si="5"/>
        <v>12800</v>
      </c>
      <c r="M45" s="32">
        <f t="shared" si="5"/>
        <v>5200</v>
      </c>
      <c r="N45" s="32">
        <f t="shared" si="5"/>
        <v>5000</v>
      </c>
      <c r="O45" s="32">
        <f t="shared" si="5"/>
        <v>65720</v>
      </c>
    </row>
    <row r="46" spans="1:17" ht="17.25" customHeight="1" x14ac:dyDescent="0.2">
      <c r="A46" s="34" t="s">
        <v>23</v>
      </c>
      <c r="B46" s="23">
        <f>+B42</f>
        <v>4705</v>
      </c>
      <c r="C46" s="23">
        <f>+C42</f>
        <v>2960</v>
      </c>
      <c r="D46" s="23">
        <f t="shared" ref="D46:M46" si="6">+D42</f>
        <v>3160</v>
      </c>
      <c r="E46" s="23">
        <f t="shared" si="6"/>
        <v>3576</v>
      </c>
      <c r="F46" s="23">
        <f t="shared" si="6"/>
        <v>7243</v>
      </c>
      <c r="G46" s="23">
        <f t="shared" si="6"/>
        <v>4797</v>
      </c>
      <c r="H46" s="23">
        <f t="shared" si="6"/>
        <v>3069</v>
      </c>
      <c r="I46" s="23">
        <f t="shared" si="6"/>
        <v>2927</v>
      </c>
      <c r="J46" s="23">
        <f t="shared" si="6"/>
        <v>3917</v>
      </c>
      <c r="K46" s="23">
        <f t="shared" si="6"/>
        <v>5232</v>
      </c>
      <c r="L46" s="23">
        <f t="shared" si="6"/>
        <v>8178</v>
      </c>
      <c r="M46" s="23">
        <f t="shared" si="6"/>
        <v>8171</v>
      </c>
      <c r="N46" s="23">
        <f>+N42</f>
        <v>5599</v>
      </c>
      <c r="O46" s="23">
        <f>+O42</f>
        <v>63534</v>
      </c>
    </row>
    <row r="47" spans="1:17" ht="17.25" customHeight="1" x14ac:dyDescent="0.2">
      <c r="A47" s="34" t="s">
        <v>24</v>
      </c>
      <c r="B47" s="23">
        <f>+B45-B46</f>
        <v>3915</v>
      </c>
      <c r="C47" s="23">
        <f>+C45-C46</f>
        <v>-1960</v>
      </c>
      <c r="D47" s="23">
        <f t="shared" ref="D47:M47" si="7">+D45-D46</f>
        <v>-660</v>
      </c>
      <c r="E47" s="23">
        <f t="shared" si="7"/>
        <v>-276</v>
      </c>
      <c r="F47" s="23">
        <f t="shared" si="7"/>
        <v>1757</v>
      </c>
      <c r="G47" s="23">
        <f t="shared" si="7"/>
        <v>203</v>
      </c>
      <c r="H47" s="23">
        <f t="shared" si="7"/>
        <v>-1269</v>
      </c>
      <c r="I47" s="23">
        <f t="shared" si="7"/>
        <v>-1027</v>
      </c>
      <c r="J47" s="23">
        <f t="shared" si="7"/>
        <v>-317</v>
      </c>
      <c r="K47" s="23">
        <f t="shared" si="7"/>
        <v>768</v>
      </c>
      <c r="L47" s="23">
        <f t="shared" si="7"/>
        <v>4622</v>
      </c>
      <c r="M47" s="23">
        <f t="shared" si="7"/>
        <v>-2971</v>
      </c>
      <c r="N47" s="23">
        <f>+N45-N46</f>
        <v>-599</v>
      </c>
      <c r="O47" s="23">
        <f>+O45-O46</f>
        <v>2186</v>
      </c>
      <c r="Q47" s="43"/>
    </row>
    <row r="48" spans="1:17" ht="17.25" customHeight="1" x14ac:dyDescent="0.2">
      <c r="A48" s="35" t="s">
        <v>25</v>
      </c>
      <c r="B48" s="23">
        <f>+B47</f>
        <v>3915</v>
      </c>
      <c r="C48" s="23">
        <f>+C47+B48</f>
        <v>1955</v>
      </c>
      <c r="D48" s="23">
        <f t="shared" ref="D48:M48" si="8">+D47+C48</f>
        <v>1295</v>
      </c>
      <c r="E48" s="23">
        <f t="shared" si="8"/>
        <v>1019</v>
      </c>
      <c r="F48" s="23">
        <f t="shared" si="8"/>
        <v>2776</v>
      </c>
      <c r="G48" s="23">
        <f t="shared" si="8"/>
        <v>2979</v>
      </c>
      <c r="H48" s="23">
        <f t="shared" si="8"/>
        <v>1710</v>
      </c>
      <c r="I48" s="23">
        <f t="shared" si="8"/>
        <v>683</v>
      </c>
      <c r="J48" s="23">
        <f t="shared" si="8"/>
        <v>366</v>
      </c>
      <c r="K48" s="23">
        <f t="shared" si="8"/>
        <v>1134</v>
      </c>
      <c r="L48" s="23">
        <f t="shared" si="8"/>
        <v>5756</v>
      </c>
      <c r="M48" s="23">
        <f t="shared" si="8"/>
        <v>2785</v>
      </c>
      <c r="N48" s="23">
        <f>+N47+M48</f>
        <v>2186</v>
      </c>
      <c r="O48" s="37"/>
    </row>
    <row r="49" spans="2:14" ht="37.5" customHeight="1" x14ac:dyDescent="0.2">
      <c r="B49" s="39" t="str">
        <f t="shared" ref="B49:N49" si="9">IF(B48&lt;0,"No Negative Values Allowed","")</f>
        <v/>
      </c>
      <c r="C49" s="39" t="str">
        <f t="shared" si="9"/>
        <v/>
      </c>
      <c r="D49" s="39" t="str">
        <f t="shared" si="9"/>
        <v/>
      </c>
      <c r="E49" s="39" t="str">
        <f t="shared" si="9"/>
        <v/>
      </c>
      <c r="F49" s="39" t="str">
        <f t="shared" si="9"/>
        <v/>
      </c>
      <c r="G49" s="39" t="str">
        <f t="shared" si="9"/>
        <v/>
      </c>
      <c r="H49" s="39" t="str">
        <f t="shared" si="9"/>
        <v/>
      </c>
      <c r="I49" s="39" t="str">
        <f t="shared" si="9"/>
        <v/>
      </c>
      <c r="J49" s="39" t="str">
        <f t="shared" si="9"/>
        <v/>
      </c>
      <c r="K49" s="39" t="str">
        <f t="shared" si="9"/>
        <v/>
      </c>
      <c r="L49" s="39" t="str">
        <f t="shared" si="9"/>
        <v/>
      </c>
      <c r="M49" s="39" t="str">
        <f t="shared" si="9"/>
        <v/>
      </c>
      <c r="N49" s="39" t="str">
        <f t="shared" si="9"/>
        <v/>
      </c>
    </row>
  </sheetData>
  <sheetProtection selectLockedCells="1"/>
  <phoneticPr fontId="0" type="noConversion"/>
  <conditionalFormatting sqref="B48:N48">
    <cfRule type="cellIs" dxfId="0" priority="1" stopIfTrue="1" operator="lessThan">
      <formula>0</formula>
    </cfRule>
  </conditionalFormatting>
  <printOptions horizontalCentered="1" verticalCentered="1"/>
  <pageMargins left="0.23622047244094499" right="0.23622047244094499" top="0.23622047244094499" bottom="0.23622047244094499" header="0.25" footer="0.25"/>
  <pageSetup paperSize="1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A10" workbookViewId="0">
      <selection activeCell="E24" sqref="E24"/>
    </sheetView>
  </sheetViews>
  <sheetFormatPr defaultRowHeight="15.75" x14ac:dyDescent="0.25"/>
  <cols>
    <col min="1" max="1" width="3.5703125" style="59" customWidth="1"/>
    <col min="2" max="2" width="3" style="57" customWidth="1"/>
    <col min="3" max="3" width="42.85546875" style="57" customWidth="1"/>
    <col min="4" max="4" width="15.5703125" style="57" customWidth="1"/>
    <col min="5" max="5" width="12.7109375" style="68" customWidth="1"/>
    <col min="6" max="6" width="16.140625" style="68" customWidth="1"/>
    <col min="7" max="16384" width="9.140625" style="57"/>
  </cols>
  <sheetData>
    <row r="1" spans="1:16" x14ac:dyDescent="0.25">
      <c r="A1" s="74" t="s">
        <v>48</v>
      </c>
      <c r="B1" s="74"/>
      <c r="C1" s="74"/>
      <c r="D1" s="74"/>
      <c r="E1" s="74"/>
      <c r="F1" s="74"/>
      <c r="G1" s="74"/>
    </row>
    <row r="2" spans="1:16" s="58" customFormat="1" ht="21.75" customHeight="1" x14ac:dyDescent="0.25">
      <c r="A2" s="74" t="s">
        <v>49</v>
      </c>
      <c r="B2" s="74"/>
      <c r="C2" s="74"/>
      <c r="D2" s="74"/>
      <c r="E2" s="74"/>
      <c r="F2" s="74"/>
      <c r="G2" s="74"/>
    </row>
    <row r="3" spans="1:16" s="58" customFormat="1" ht="21.75" customHeight="1" x14ac:dyDescent="0.25">
      <c r="A3" s="74" t="s">
        <v>61</v>
      </c>
      <c r="B3" s="74"/>
      <c r="C3" s="74"/>
      <c r="D3" s="74"/>
      <c r="E3" s="74"/>
      <c r="F3" s="74"/>
      <c r="G3" s="74"/>
    </row>
    <row r="4" spans="1:16" s="58" customFormat="1" ht="21.75" customHeight="1" x14ac:dyDescent="0.25">
      <c r="A4" s="54"/>
      <c r="B4" s="53"/>
      <c r="C4" s="55"/>
      <c r="E4" s="75"/>
      <c r="F4" s="75"/>
    </row>
    <row r="5" spans="1:16" s="58" customFormat="1" ht="21.75" customHeight="1" x14ac:dyDescent="0.25">
      <c r="A5" s="59" t="s">
        <v>50</v>
      </c>
      <c r="E5" s="60"/>
      <c r="F5" s="60"/>
    </row>
    <row r="6" spans="1:16" s="58" customFormat="1" ht="21.75" customHeight="1" x14ac:dyDescent="0.25">
      <c r="A6" s="59"/>
      <c r="B6" s="58" t="s">
        <v>51</v>
      </c>
      <c r="E6" s="60"/>
      <c r="F6" s="61">
        <f>CASHFLOW!O16-CASHFLOW!O14-CASHFLOW!O15</f>
        <v>57100</v>
      </c>
    </row>
    <row r="7" spans="1:16" s="58" customFormat="1" ht="21.75" customHeight="1" x14ac:dyDescent="0.25">
      <c r="A7" s="59"/>
      <c r="C7" s="58" t="s">
        <v>52</v>
      </c>
      <c r="E7" s="56"/>
      <c r="F7" s="60"/>
    </row>
    <row r="8" spans="1:16" s="58" customFormat="1" ht="21.75" customHeight="1" x14ac:dyDescent="0.25">
      <c r="A8" s="59"/>
      <c r="C8" s="58" t="s">
        <v>53</v>
      </c>
      <c r="E8" s="61">
        <v>0</v>
      </c>
      <c r="F8" s="60"/>
    </row>
    <row r="9" spans="1:16" s="58" customFormat="1" ht="21.75" customHeight="1" x14ac:dyDescent="0.25">
      <c r="A9" s="59"/>
      <c r="C9" s="58" t="s">
        <v>62</v>
      </c>
      <c r="E9" s="62">
        <f>CASHFLOW!O21+CASHFLOW!O22</f>
        <v>24788</v>
      </c>
      <c r="F9" s="60"/>
    </row>
    <row r="10" spans="1:16" s="58" customFormat="1" ht="21.75" customHeight="1" x14ac:dyDescent="0.25">
      <c r="A10" s="59"/>
      <c r="C10" s="58" t="s">
        <v>54</v>
      </c>
      <c r="E10" s="63">
        <f>SUM(E8:E9)</f>
        <v>24788</v>
      </c>
      <c r="F10" s="60"/>
    </row>
    <row r="11" spans="1:16" s="58" customFormat="1" ht="21.75" customHeight="1" x14ac:dyDescent="0.25">
      <c r="A11" s="59"/>
      <c r="C11" s="58" t="s">
        <v>55</v>
      </c>
      <c r="E11" s="63">
        <f>+E10-F12</f>
        <v>5048</v>
      </c>
      <c r="F11" s="60"/>
    </row>
    <row r="12" spans="1:16" s="58" customFormat="1" ht="21.75" customHeight="1" x14ac:dyDescent="0.25">
      <c r="A12" s="59"/>
      <c r="C12" s="58" t="s">
        <v>56</v>
      </c>
      <c r="E12" s="56"/>
      <c r="F12" s="64">
        <v>19740</v>
      </c>
    </row>
    <row r="13" spans="1:16" s="58" customFormat="1" ht="21.75" customHeight="1" x14ac:dyDescent="0.25">
      <c r="A13" s="59" t="s">
        <v>57</v>
      </c>
      <c r="E13" s="60"/>
      <c r="F13" s="63">
        <f>+F6-F12</f>
        <v>37360</v>
      </c>
    </row>
    <row r="14" spans="1:16" s="58" customFormat="1" ht="21.75" customHeight="1" x14ac:dyDescent="0.25">
      <c r="A14" s="59"/>
      <c r="E14" s="60"/>
      <c r="F14" s="60"/>
    </row>
    <row r="15" spans="1:16" s="58" customFormat="1" ht="21.75" customHeight="1" x14ac:dyDescent="0.25">
      <c r="A15" s="59" t="s">
        <v>58</v>
      </c>
      <c r="E15" s="60"/>
      <c r="F15" s="60"/>
      <c r="M15" s="72"/>
      <c r="N15" s="72"/>
      <c r="O15" s="72"/>
      <c r="P15" s="72"/>
    </row>
    <row r="16" spans="1:16" s="58" customFormat="1" ht="21.75" customHeight="1" x14ac:dyDescent="0.25">
      <c r="A16" s="59"/>
      <c r="B16" s="65" t="str">
        <f>CASHFLOW!A23</f>
        <v>Office Supplies</v>
      </c>
      <c r="C16" s="65"/>
      <c r="E16" s="64">
        <f>CASHFLOW!O23</f>
        <v>250</v>
      </c>
      <c r="F16" s="60"/>
      <c r="M16" s="72"/>
      <c r="N16" s="70"/>
      <c r="O16" s="73"/>
      <c r="P16" s="72"/>
    </row>
    <row r="17" spans="1:16" s="58" customFormat="1" ht="21.75" customHeight="1" x14ac:dyDescent="0.25">
      <c r="A17" s="59"/>
      <c r="B17" s="65" t="str">
        <f>CASHFLOW!A24</f>
        <v>Repair &amp; Maintenance</v>
      </c>
      <c r="C17" s="66"/>
      <c r="E17" s="63">
        <f>CASHFLOW!O24</f>
        <v>325</v>
      </c>
      <c r="F17" s="60"/>
      <c r="M17" s="72"/>
      <c r="N17" s="70"/>
      <c r="O17" s="73"/>
      <c r="P17" s="72"/>
    </row>
    <row r="18" spans="1:16" s="58" customFormat="1" ht="21.75" customHeight="1" x14ac:dyDescent="0.25">
      <c r="A18" s="59"/>
      <c r="B18" s="65" t="str">
        <f>CASHFLOW!A25</f>
        <v>Vehicle Expenses (gas/repairs)</v>
      </c>
      <c r="C18" s="65"/>
      <c r="E18" s="64">
        <f>CASHFLOW!O25</f>
        <v>950</v>
      </c>
      <c r="F18" s="60"/>
      <c r="M18" s="72"/>
      <c r="N18" s="70"/>
      <c r="O18" s="73"/>
      <c r="P18" s="72"/>
    </row>
    <row r="19" spans="1:16" s="58" customFormat="1" ht="21.75" customHeight="1" x14ac:dyDescent="0.25">
      <c r="A19" s="59"/>
      <c r="B19" s="65" t="str">
        <f>CASHFLOW!A26</f>
        <v>Insurance/Registration/Licenses</v>
      </c>
      <c r="C19" s="66"/>
      <c r="E19" s="63">
        <f>CASHFLOW!O26</f>
        <v>850</v>
      </c>
      <c r="F19" s="60"/>
      <c r="M19" s="72"/>
      <c r="N19" s="70"/>
      <c r="O19" s="73"/>
      <c r="P19" s="72"/>
    </row>
    <row r="20" spans="1:16" s="58" customFormat="1" ht="21.75" customHeight="1" x14ac:dyDescent="0.25">
      <c r="A20" s="59"/>
      <c r="B20" s="65" t="str">
        <f>CASHFLOW!A27</f>
        <v>Advertising &amp; Promotion</v>
      </c>
      <c r="C20" s="65"/>
      <c r="E20" s="64">
        <f>CASHFLOW!O27</f>
        <v>4275</v>
      </c>
      <c r="F20" s="60"/>
      <c r="M20" s="72"/>
      <c r="N20" s="70"/>
      <c r="O20" s="73"/>
      <c r="P20" s="72"/>
    </row>
    <row r="21" spans="1:16" s="58" customFormat="1" ht="21.75" customHeight="1" x14ac:dyDescent="0.25">
      <c r="A21" s="59"/>
      <c r="B21" s="65" t="str">
        <f>CASHFLOW!A28</f>
        <v>Banking Fees</v>
      </c>
      <c r="C21" s="65"/>
      <c r="E21" s="64">
        <f>CASHFLOW!O28</f>
        <v>451</v>
      </c>
      <c r="F21" s="60"/>
      <c r="M21" s="72"/>
      <c r="N21" s="71"/>
      <c r="O21" s="73"/>
      <c r="P21" s="72"/>
    </row>
    <row r="22" spans="1:16" s="58" customFormat="1" ht="21.75" customHeight="1" x14ac:dyDescent="0.25">
      <c r="A22" s="59"/>
      <c r="B22" s="65" t="str">
        <f>CASHFLOW!A29</f>
        <v>Website Expenses</v>
      </c>
      <c r="C22" s="66"/>
      <c r="E22" s="63">
        <f>CASHFLOW!O29</f>
        <v>2875</v>
      </c>
      <c r="F22" s="60"/>
      <c r="M22" s="72"/>
      <c r="N22" s="70"/>
      <c r="O22" s="73"/>
      <c r="P22" s="72"/>
    </row>
    <row r="23" spans="1:16" s="58" customFormat="1" ht="21.75" customHeight="1" x14ac:dyDescent="0.25">
      <c r="A23" s="59"/>
      <c r="B23" s="65" t="str">
        <f>CASHFLOW!A30</f>
        <v>Telephone Expense</v>
      </c>
      <c r="C23" s="65"/>
      <c r="E23" s="64">
        <f>CASHFLOW!O30</f>
        <v>1135</v>
      </c>
      <c r="F23" s="60"/>
      <c r="M23" s="72"/>
      <c r="N23" s="70"/>
      <c r="O23" s="73"/>
      <c r="P23" s="72"/>
    </row>
    <row r="24" spans="1:16" s="58" customFormat="1" ht="21.75" customHeight="1" x14ac:dyDescent="0.25">
      <c r="A24" s="59"/>
      <c r="B24" s="65" t="str">
        <f>CASHFLOW!A31</f>
        <v>Internet Expense</v>
      </c>
      <c r="C24" s="66"/>
      <c r="E24" s="63">
        <f>CASHFLOW!O31</f>
        <v>715</v>
      </c>
      <c r="F24" s="60"/>
      <c r="M24" s="72"/>
      <c r="N24" s="70"/>
      <c r="O24" s="73"/>
      <c r="P24" s="72"/>
    </row>
    <row r="25" spans="1:16" s="58" customFormat="1" ht="21.75" customHeight="1" x14ac:dyDescent="0.25">
      <c r="A25" s="59"/>
      <c r="B25" s="65" t="str">
        <f>CASHFLOW!A32</f>
        <v>Rent Expense</v>
      </c>
      <c r="C25" s="65"/>
      <c r="E25" s="64">
        <f>CASHFLOW!O32</f>
        <v>7850</v>
      </c>
      <c r="F25" s="60"/>
      <c r="M25" s="72"/>
      <c r="N25" s="70"/>
      <c r="O25" s="73"/>
      <c r="P25" s="72"/>
    </row>
    <row r="26" spans="1:16" s="58" customFormat="1" ht="21.75" customHeight="1" x14ac:dyDescent="0.25">
      <c r="A26" s="59"/>
      <c r="B26" s="65" t="str">
        <f>CASHFLOW!A33</f>
        <v>Utilities Expense</v>
      </c>
      <c r="C26" s="66"/>
      <c r="E26" s="63">
        <f>CASHFLOW!O33</f>
        <v>850</v>
      </c>
      <c r="F26" s="60"/>
      <c r="M26" s="72"/>
      <c r="N26" s="70"/>
      <c r="O26" s="73"/>
      <c r="P26" s="72"/>
    </row>
    <row r="27" spans="1:16" s="58" customFormat="1" ht="21.75" customHeight="1" x14ac:dyDescent="0.25">
      <c r="A27" s="59"/>
      <c r="B27" s="65" t="str">
        <f>CASHFLOW!A34</f>
        <v>Accounting/Legal Expense</v>
      </c>
      <c r="C27" s="65"/>
      <c r="E27" s="64">
        <f>CASHFLOW!O34</f>
        <v>400</v>
      </c>
      <c r="F27" s="60"/>
      <c r="M27" s="72"/>
      <c r="N27" s="70"/>
      <c r="O27" s="73"/>
      <c r="P27" s="72"/>
    </row>
    <row r="28" spans="1:16" s="58" customFormat="1" ht="21.75" customHeight="1" x14ac:dyDescent="0.25">
      <c r="A28" s="59"/>
      <c r="B28" s="65" t="str">
        <f>CASHFLOW!A35</f>
        <v>Travel/Meals Expense</v>
      </c>
      <c r="C28" s="66"/>
      <c r="E28" s="63">
        <f>CASHFLOW!O35</f>
        <v>600</v>
      </c>
      <c r="F28" s="60"/>
      <c r="M28" s="72"/>
      <c r="N28" s="70"/>
      <c r="O28" s="73"/>
      <c r="P28" s="72"/>
    </row>
    <row r="29" spans="1:16" s="58" customFormat="1" ht="21.75" customHeight="1" x14ac:dyDescent="0.25">
      <c r="A29" s="59"/>
      <c r="B29" s="65" t="str">
        <f>CASHFLOW!A36</f>
        <v>Loan Payment</v>
      </c>
      <c r="C29" s="65"/>
      <c r="E29" s="64">
        <f>CASHFLOW!O36</f>
        <v>2640</v>
      </c>
      <c r="F29" s="60"/>
      <c r="M29" s="72"/>
      <c r="N29" s="70"/>
      <c r="O29" s="73"/>
      <c r="P29" s="72"/>
    </row>
    <row r="30" spans="1:16" s="58" customFormat="1" ht="21.75" customHeight="1" x14ac:dyDescent="0.25">
      <c r="A30" s="59"/>
      <c r="B30" s="65" t="str">
        <f>CASHFLOW!A37</f>
        <v>Miscellaneous</v>
      </c>
      <c r="C30" s="65"/>
      <c r="E30" s="64">
        <f>CASHFLOW!O37</f>
        <v>1300</v>
      </c>
      <c r="F30" s="60"/>
      <c r="M30" s="72"/>
      <c r="N30" s="70"/>
      <c r="O30" s="73"/>
      <c r="P30" s="72"/>
    </row>
    <row r="31" spans="1:16" s="58" customFormat="1" ht="21.75" customHeight="1" x14ac:dyDescent="0.25">
      <c r="A31" s="59"/>
      <c r="B31" s="65" t="str">
        <f>CASHFLOW!A38</f>
        <v>Small Tools</v>
      </c>
      <c r="C31" s="66"/>
      <c r="E31" s="63">
        <f>CASHFLOW!O38</f>
        <v>260</v>
      </c>
      <c r="F31" s="56"/>
      <c r="M31" s="72"/>
      <c r="N31" s="70"/>
      <c r="O31" s="73"/>
      <c r="P31" s="72"/>
    </row>
    <row r="32" spans="1:16" s="58" customFormat="1" ht="21.75" customHeight="1" x14ac:dyDescent="0.25">
      <c r="A32" s="59"/>
      <c r="B32" s="65">
        <f>CASHFLOW!A39</f>
        <v>0</v>
      </c>
      <c r="C32" s="66"/>
      <c r="E32" s="63">
        <f>CASHFLOW!O39</f>
        <v>0</v>
      </c>
      <c r="F32" s="56"/>
      <c r="M32" s="72"/>
      <c r="N32" s="72"/>
      <c r="O32" s="72"/>
      <c r="P32" s="72"/>
    </row>
    <row r="33" spans="1:6" s="58" customFormat="1" ht="21.75" customHeight="1" x14ac:dyDescent="0.25">
      <c r="A33" s="59"/>
      <c r="B33" s="65">
        <f>CASHFLOW!A40</f>
        <v>0</v>
      </c>
      <c r="C33" s="66"/>
      <c r="E33" s="63">
        <f>CASHFLOW!O40</f>
        <v>0</v>
      </c>
      <c r="F33" s="56"/>
    </row>
    <row r="34" spans="1:6" s="58" customFormat="1" ht="21.75" customHeight="1" x14ac:dyDescent="0.25">
      <c r="A34" s="59"/>
      <c r="B34" s="65">
        <f>CASHFLOW!A41</f>
        <v>0</v>
      </c>
      <c r="C34" s="66"/>
      <c r="E34" s="63">
        <f>CASHFLOW!O41</f>
        <v>0</v>
      </c>
      <c r="F34" s="56"/>
    </row>
    <row r="35" spans="1:6" s="58" customFormat="1" ht="21.75" customHeight="1" x14ac:dyDescent="0.25">
      <c r="A35" s="59"/>
      <c r="B35" s="59" t="s">
        <v>59</v>
      </c>
      <c r="E35" s="60"/>
      <c r="F35" s="61">
        <f>SUM(E16:E34)</f>
        <v>25726</v>
      </c>
    </row>
    <row r="36" spans="1:6" s="58" customFormat="1" ht="21.75" customHeight="1" x14ac:dyDescent="0.25">
      <c r="A36" s="59"/>
      <c r="E36" s="60"/>
      <c r="F36" s="60"/>
    </row>
    <row r="37" spans="1:6" s="58" customFormat="1" ht="21.75" customHeight="1" thickBot="1" x14ac:dyDescent="0.3">
      <c r="A37" s="59" t="s">
        <v>60</v>
      </c>
      <c r="E37" s="60"/>
      <c r="F37" s="67">
        <f>+F13-F35</f>
        <v>11634</v>
      </c>
    </row>
    <row r="38" spans="1:6" ht="16.5" thickTop="1" x14ac:dyDescent="0.25"/>
  </sheetData>
  <mergeCells count="4">
    <mergeCell ref="A1:G1"/>
    <mergeCell ref="A2:G2"/>
    <mergeCell ref="A3:G3"/>
    <mergeCell ref="E4:F4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CASHFLOW</vt:lpstr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Kristine MacGillivray</cp:lastModifiedBy>
  <cp:lastPrinted>2017-10-16T18:24:42Z</cp:lastPrinted>
  <dcterms:created xsi:type="dcterms:W3CDTF">2002-12-13T00:21:24Z</dcterms:created>
  <dcterms:modified xsi:type="dcterms:W3CDTF">2019-09-17T18:15:28Z</dcterms:modified>
</cp:coreProperties>
</file>